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projekt\PV_INVESTEELARVE\PV_INVEST kaustatst üle toodud asjad\Hinnad\Hinnatabelid PAKKUJATELE\"/>
    </mc:Choice>
  </mc:AlternateContent>
  <bookViews>
    <workbookView xWindow="468" yWindow="300" windowWidth="9564" windowHeight="1236" tabRatio="870"/>
  </bookViews>
  <sheets>
    <sheet name="Koondtabel" sheetId="7" r:id="rId1"/>
    <sheet name="AJ põhitabel" sheetId="8" r:id="rId2"/>
    <sheet name="Tabelite täitmise juhend" sheetId="9" r:id="rId3"/>
    <sheet name="Hinnatabel koond" sheetId="11" r:id="rId4"/>
  </sheets>
  <definedNames>
    <definedName name="_xlnm._FilterDatabase" localSheetId="1" hidden="1">'AJ põhitabel'!$A$6:$T$190</definedName>
    <definedName name="OLE_LINK1" localSheetId="2">'Tabelite täitmise juhend'!$A$1</definedName>
    <definedName name="_xlnm.Print_Area" localSheetId="1">'AJ põhitabel'!$A$1:$S$190</definedName>
    <definedName name="_xlnm.Print_Area" localSheetId="0">Koondtabel!$A$1:$F$25</definedName>
    <definedName name="_xlnm.Print_Area" localSheetId="2">'Tabelite täitmise juhend'!$A$1:$I$43</definedName>
    <definedName name="_xlnm.Print_Titles" localSheetId="1">'AJ põhitabel'!$1:$6</definedName>
    <definedName name="Z_91C1F269_6141_47F9_868E_FC83B94D4B17_.wvu.PrintArea" localSheetId="1" hidden="1">'AJ põhitabel'!$E$1:$S$178</definedName>
    <definedName name="Z_91C1F269_6141_47F9_868E_FC83B94D4B17_.wvu.PrintTitles" localSheetId="1" hidden="1">'AJ põhitabel'!$1:$6</definedName>
  </definedNames>
  <calcPr calcId="162913"/>
  <customWorkbookViews>
    <customWorkbookView name="Herz - Personal View" guid="{E831912B-0B84-48E1-BFD1-442732D30CCE}" mergeInterval="0" personalView="1" maximized="1" windowWidth="796" windowHeight="464" tabRatio="870" activeSheetId="1"/>
    <customWorkbookView name="Marko Tamm - Personal View" guid="{7545F0FA-24EC-4FD3-9CF7-4A0435BB3E0F}" mergeInterval="0" personalView="1" maximized="1" windowWidth="987" windowHeight="576" tabRatio="870" activeSheetId="1"/>
    <customWorkbookView name="Karin - Personal View" guid="{91C1F269-6141-47F9-868E-FC83B94D4B17}" mergeInterval="0" personalView="1" maximized="1" windowWidth="1020" windowHeight="579" tabRatio="870" activeSheetId="1"/>
  </customWorkbookViews>
</workbook>
</file>

<file path=xl/calcChain.xml><?xml version="1.0" encoding="utf-8"?>
<calcChain xmlns="http://schemas.openxmlformats.org/spreadsheetml/2006/main">
  <c r="O177" i="8" l="1"/>
  <c r="P177" i="8"/>
  <c r="Q177" i="8"/>
  <c r="R177" i="8"/>
  <c r="O178" i="8"/>
  <c r="P178" i="8"/>
  <c r="Q178" i="8"/>
  <c r="R178" i="8"/>
  <c r="O179" i="8"/>
  <c r="P179" i="8"/>
  <c r="Q179" i="8"/>
  <c r="R179" i="8"/>
  <c r="O180" i="8"/>
  <c r="P180" i="8"/>
  <c r="Q180" i="8"/>
  <c r="R180" i="8"/>
  <c r="O181" i="8"/>
  <c r="P181" i="8"/>
  <c r="Q181" i="8"/>
  <c r="R181" i="8"/>
  <c r="O182" i="8"/>
  <c r="P182" i="8"/>
  <c r="Q182" i="8"/>
  <c r="R182" i="8"/>
  <c r="O183" i="8"/>
  <c r="P183" i="8"/>
  <c r="Q183" i="8"/>
  <c r="R183" i="8"/>
  <c r="O184" i="8"/>
  <c r="P184" i="8"/>
  <c r="Q184" i="8"/>
  <c r="R184" i="8"/>
  <c r="O185" i="8"/>
  <c r="P185" i="8"/>
  <c r="Q185" i="8"/>
  <c r="R185" i="8"/>
  <c r="O186" i="8"/>
  <c r="P186" i="8"/>
  <c r="Q186" i="8"/>
  <c r="R186" i="8"/>
  <c r="O187" i="8"/>
  <c r="P187" i="8"/>
  <c r="Q187" i="8"/>
  <c r="R187" i="8"/>
  <c r="O188" i="8"/>
  <c r="P188" i="8"/>
  <c r="Q188" i="8"/>
  <c r="R188" i="8"/>
  <c r="O189" i="8"/>
  <c r="P189" i="8"/>
  <c r="Q189" i="8"/>
  <c r="R189" i="8"/>
  <c r="O190" i="8"/>
  <c r="P190" i="8"/>
  <c r="Q190" i="8"/>
  <c r="R190" i="8"/>
  <c r="O172" i="8"/>
  <c r="P172" i="8"/>
  <c r="Q172" i="8"/>
  <c r="R172" i="8"/>
  <c r="O173" i="8"/>
  <c r="P173" i="8"/>
  <c r="Q173" i="8"/>
  <c r="R173" i="8"/>
  <c r="O174" i="8"/>
  <c r="P174" i="8"/>
  <c r="Q174" i="8"/>
  <c r="R174" i="8"/>
  <c r="R171" i="8"/>
  <c r="Q171" i="8"/>
  <c r="P171" i="8"/>
  <c r="O171" i="8"/>
  <c r="O159" i="8"/>
  <c r="P159" i="8"/>
  <c r="Q159" i="8"/>
  <c r="R159" i="8"/>
  <c r="O160" i="8"/>
  <c r="P160" i="8"/>
  <c r="Q160" i="8"/>
  <c r="R160" i="8"/>
  <c r="O161" i="8"/>
  <c r="P161" i="8"/>
  <c r="Q161" i="8"/>
  <c r="R161" i="8"/>
  <c r="O162" i="8"/>
  <c r="P162" i="8"/>
  <c r="Q162" i="8"/>
  <c r="R162" i="8"/>
  <c r="O163" i="8"/>
  <c r="P163" i="8"/>
  <c r="Q163" i="8"/>
  <c r="R163" i="8"/>
  <c r="O164" i="8"/>
  <c r="P164" i="8"/>
  <c r="Q164" i="8"/>
  <c r="R164" i="8"/>
  <c r="O165" i="8"/>
  <c r="P165" i="8"/>
  <c r="Q165" i="8"/>
  <c r="R165" i="8"/>
  <c r="O166" i="8"/>
  <c r="P166" i="8"/>
  <c r="Q166" i="8"/>
  <c r="R166" i="8"/>
  <c r="R169" i="8"/>
  <c r="Q169" i="8"/>
  <c r="P169" i="8"/>
  <c r="O169" i="8"/>
  <c r="R168" i="8"/>
  <c r="Q168" i="8"/>
  <c r="P168" i="8"/>
  <c r="O168" i="8"/>
  <c r="R158" i="8"/>
  <c r="Q158" i="8"/>
  <c r="P158" i="8"/>
  <c r="O158" i="8"/>
  <c r="O148" i="8"/>
  <c r="P148" i="8"/>
  <c r="Q148" i="8"/>
  <c r="R148" i="8"/>
  <c r="O149" i="8"/>
  <c r="P149" i="8"/>
  <c r="Q149" i="8"/>
  <c r="R149" i="8"/>
  <c r="O150" i="8"/>
  <c r="P150" i="8"/>
  <c r="Q150" i="8"/>
  <c r="R150" i="8"/>
  <c r="O151" i="8"/>
  <c r="P151" i="8"/>
  <c r="Q151" i="8"/>
  <c r="R151" i="8"/>
  <c r="O152" i="8"/>
  <c r="P152" i="8"/>
  <c r="Q152" i="8"/>
  <c r="R152" i="8"/>
  <c r="O153" i="8"/>
  <c r="P153" i="8"/>
  <c r="Q153" i="8"/>
  <c r="R153" i="8"/>
  <c r="O154" i="8"/>
  <c r="P154" i="8"/>
  <c r="Q154" i="8"/>
  <c r="R154" i="8"/>
  <c r="O155" i="8"/>
  <c r="P155" i="8"/>
  <c r="Q155" i="8"/>
  <c r="R155" i="8"/>
  <c r="O156" i="8"/>
  <c r="P156" i="8"/>
  <c r="Q156" i="8"/>
  <c r="R156" i="8"/>
  <c r="R147" i="8"/>
  <c r="Q147" i="8"/>
  <c r="P147" i="8"/>
  <c r="O147" i="8"/>
  <c r="R145" i="8"/>
  <c r="Q145" i="8"/>
  <c r="P145" i="8"/>
  <c r="O145" i="8"/>
  <c r="R144" i="8"/>
  <c r="Q144" i="8"/>
  <c r="P144" i="8"/>
  <c r="O144" i="8"/>
  <c r="O138" i="8"/>
  <c r="P138" i="8"/>
  <c r="Q138" i="8"/>
  <c r="R138" i="8"/>
  <c r="O139" i="8"/>
  <c r="P139" i="8"/>
  <c r="Q139" i="8"/>
  <c r="R139" i="8"/>
  <c r="O140" i="8"/>
  <c r="P140" i="8"/>
  <c r="Q140" i="8"/>
  <c r="R140" i="8"/>
  <c r="O141" i="8"/>
  <c r="P141" i="8"/>
  <c r="Q141" i="8"/>
  <c r="R141" i="8"/>
  <c r="O142" i="8"/>
  <c r="P142" i="8"/>
  <c r="Q142" i="8"/>
  <c r="R142" i="8"/>
  <c r="R137" i="8"/>
  <c r="Q137" i="8"/>
  <c r="P137" i="8"/>
  <c r="O137" i="8"/>
  <c r="R135" i="8"/>
  <c r="Q135" i="8"/>
  <c r="P135" i="8"/>
  <c r="O135" i="8"/>
  <c r="R134" i="8"/>
  <c r="Q134" i="8"/>
  <c r="P134" i="8"/>
  <c r="O134" i="8"/>
  <c r="O128" i="8"/>
  <c r="P128" i="8"/>
  <c r="Q128" i="8"/>
  <c r="R128" i="8"/>
  <c r="O129" i="8"/>
  <c r="P129" i="8"/>
  <c r="Q129" i="8"/>
  <c r="R129" i="8"/>
  <c r="O130" i="8"/>
  <c r="P130" i="8"/>
  <c r="Q130" i="8"/>
  <c r="R130" i="8"/>
  <c r="O131" i="8"/>
  <c r="P131" i="8"/>
  <c r="Q131" i="8"/>
  <c r="R131" i="8"/>
  <c r="O132" i="8"/>
  <c r="P132" i="8"/>
  <c r="Q132" i="8"/>
  <c r="R132" i="8"/>
  <c r="R127" i="8"/>
  <c r="Q127" i="8"/>
  <c r="P127" i="8"/>
  <c r="O127" i="8"/>
  <c r="O113" i="8"/>
  <c r="P113" i="8"/>
  <c r="Q113" i="8"/>
  <c r="R113" i="8"/>
  <c r="O114" i="8"/>
  <c r="P114" i="8"/>
  <c r="Q114" i="8"/>
  <c r="R114" i="8"/>
  <c r="O115" i="8"/>
  <c r="P115" i="8"/>
  <c r="Q115" i="8"/>
  <c r="R115" i="8"/>
  <c r="O116" i="8"/>
  <c r="P116" i="8"/>
  <c r="Q116" i="8"/>
  <c r="R116" i="8"/>
  <c r="O117" i="8"/>
  <c r="P117" i="8"/>
  <c r="Q117" i="8"/>
  <c r="R117" i="8"/>
  <c r="O118" i="8"/>
  <c r="P118" i="8"/>
  <c r="Q118" i="8"/>
  <c r="R118" i="8"/>
  <c r="O119" i="8"/>
  <c r="P119" i="8"/>
  <c r="Q119" i="8"/>
  <c r="R119" i="8"/>
  <c r="O120" i="8"/>
  <c r="P120" i="8"/>
  <c r="Q120" i="8"/>
  <c r="R120" i="8"/>
  <c r="O121" i="8"/>
  <c r="P121" i="8"/>
  <c r="Q121" i="8"/>
  <c r="R121" i="8"/>
  <c r="O122" i="8"/>
  <c r="P122" i="8"/>
  <c r="Q122" i="8"/>
  <c r="R122" i="8"/>
  <c r="O123" i="8"/>
  <c r="P123" i="8"/>
  <c r="Q123" i="8"/>
  <c r="R123" i="8"/>
  <c r="O124" i="8"/>
  <c r="P124" i="8"/>
  <c r="Q124" i="8"/>
  <c r="R124" i="8"/>
  <c r="R112" i="8"/>
  <c r="Q112" i="8"/>
  <c r="P112" i="8"/>
  <c r="O112" i="8"/>
  <c r="O101" i="8"/>
  <c r="P101" i="8"/>
  <c r="Q101" i="8"/>
  <c r="R101" i="8"/>
  <c r="O102" i="8"/>
  <c r="P102" i="8"/>
  <c r="Q102" i="8"/>
  <c r="R102" i="8"/>
  <c r="O103" i="8"/>
  <c r="P103" i="8"/>
  <c r="Q103" i="8"/>
  <c r="R103" i="8"/>
  <c r="O104" i="8"/>
  <c r="P104" i="8"/>
  <c r="Q104" i="8"/>
  <c r="R104" i="8"/>
  <c r="O105" i="8"/>
  <c r="P105" i="8"/>
  <c r="Q105" i="8"/>
  <c r="R105" i="8"/>
  <c r="O106" i="8"/>
  <c r="P106" i="8"/>
  <c r="Q106" i="8"/>
  <c r="R106" i="8"/>
  <c r="O107" i="8"/>
  <c r="P107" i="8"/>
  <c r="Q107" i="8"/>
  <c r="R107" i="8"/>
  <c r="O108" i="8"/>
  <c r="P108" i="8"/>
  <c r="Q108" i="8"/>
  <c r="R108" i="8"/>
  <c r="O109" i="8"/>
  <c r="P109" i="8"/>
  <c r="Q109" i="8"/>
  <c r="R109" i="8"/>
  <c r="O110" i="8"/>
  <c r="P110" i="8"/>
  <c r="Q110" i="8"/>
  <c r="R110" i="8"/>
  <c r="R100" i="8"/>
  <c r="Q100" i="8"/>
  <c r="P100" i="8"/>
  <c r="O100" i="8"/>
  <c r="O77" i="8"/>
  <c r="P77" i="8"/>
  <c r="Q77" i="8"/>
  <c r="R77" i="8"/>
  <c r="O78" i="8"/>
  <c r="P78" i="8"/>
  <c r="Q78" i="8"/>
  <c r="R78" i="8"/>
  <c r="O79" i="8"/>
  <c r="P79" i="8"/>
  <c r="Q79" i="8"/>
  <c r="R79" i="8"/>
  <c r="O80" i="8"/>
  <c r="P80" i="8"/>
  <c r="Q80" i="8"/>
  <c r="R80" i="8"/>
  <c r="O81" i="8"/>
  <c r="P81" i="8"/>
  <c r="Q81" i="8"/>
  <c r="R81" i="8"/>
  <c r="O82" i="8"/>
  <c r="P82" i="8"/>
  <c r="Q82" i="8"/>
  <c r="R82" i="8"/>
  <c r="O83" i="8"/>
  <c r="P83" i="8"/>
  <c r="Q83" i="8"/>
  <c r="R83" i="8"/>
  <c r="O84" i="8"/>
  <c r="P84" i="8"/>
  <c r="Q84" i="8"/>
  <c r="R84" i="8"/>
  <c r="O85" i="8"/>
  <c r="P85" i="8"/>
  <c r="Q85" i="8"/>
  <c r="R85" i="8"/>
  <c r="O86" i="8"/>
  <c r="P86" i="8"/>
  <c r="Q86" i="8"/>
  <c r="R86" i="8"/>
  <c r="O87" i="8"/>
  <c r="P87" i="8"/>
  <c r="Q87" i="8"/>
  <c r="R87" i="8"/>
  <c r="O88" i="8"/>
  <c r="P88" i="8"/>
  <c r="Q88" i="8"/>
  <c r="R88" i="8"/>
  <c r="O89" i="8"/>
  <c r="P89" i="8"/>
  <c r="Q89" i="8"/>
  <c r="R89" i="8"/>
  <c r="O90" i="8"/>
  <c r="P90" i="8"/>
  <c r="Q90" i="8"/>
  <c r="R90" i="8"/>
  <c r="O91" i="8"/>
  <c r="P91" i="8"/>
  <c r="Q91" i="8"/>
  <c r="R91" i="8"/>
  <c r="O92" i="8"/>
  <c r="P92" i="8"/>
  <c r="Q92" i="8"/>
  <c r="R92" i="8"/>
  <c r="O93" i="8"/>
  <c r="P93" i="8"/>
  <c r="Q93" i="8"/>
  <c r="R93" i="8"/>
  <c r="O94" i="8"/>
  <c r="P94" i="8"/>
  <c r="Q94" i="8"/>
  <c r="R94" i="8"/>
  <c r="O95" i="8"/>
  <c r="P95" i="8"/>
  <c r="Q95" i="8"/>
  <c r="R95" i="8"/>
  <c r="O96" i="8"/>
  <c r="P96" i="8"/>
  <c r="Q96" i="8"/>
  <c r="R96" i="8"/>
  <c r="O97" i="8"/>
  <c r="P97" i="8"/>
  <c r="Q97" i="8"/>
  <c r="R97" i="8"/>
  <c r="O98" i="8"/>
  <c r="P98" i="8"/>
  <c r="Q98" i="8"/>
  <c r="R98" i="8"/>
  <c r="R76" i="8"/>
  <c r="Q76" i="8"/>
  <c r="P76" i="8"/>
  <c r="O76" i="8"/>
  <c r="O60" i="8"/>
  <c r="P60" i="8"/>
  <c r="Q60" i="8"/>
  <c r="R60" i="8"/>
  <c r="O61" i="8"/>
  <c r="P61" i="8"/>
  <c r="Q61" i="8"/>
  <c r="R61" i="8"/>
  <c r="O62" i="8"/>
  <c r="P62" i="8"/>
  <c r="Q62" i="8"/>
  <c r="R62" i="8"/>
  <c r="O63" i="8"/>
  <c r="P63" i="8"/>
  <c r="Q63" i="8"/>
  <c r="R63" i="8"/>
  <c r="O64" i="8"/>
  <c r="P64" i="8"/>
  <c r="Q64" i="8"/>
  <c r="R64" i="8"/>
  <c r="O65" i="8"/>
  <c r="P65" i="8"/>
  <c r="Q65" i="8"/>
  <c r="R65" i="8"/>
  <c r="O66" i="8"/>
  <c r="P66" i="8"/>
  <c r="Q66" i="8"/>
  <c r="R66" i="8"/>
  <c r="O67" i="8"/>
  <c r="P67" i="8"/>
  <c r="Q67" i="8"/>
  <c r="R67" i="8"/>
  <c r="O68" i="8"/>
  <c r="P68" i="8"/>
  <c r="Q68" i="8"/>
  <c r="R68" i="8"/>
  <c r="O69" i="8"/>
  <c r="P69" i="8"/>
  <c r="Q69" i="8"/>
  <c r="R69" i="8"/>
  <c r="O70" i="8"/>
  <c r="P70" i="8"/>
  <c r="Q70" i="8"/>
  <c r="R70" i="8"/>
  <c r="O71" i="8"/>
  <c r="P71" i="8"/>
  <c r="Q71" i="8"/>
  <c r="R71" i="8"/>
  <c r="O72" i="8"/>
  <c r="P72" i="8"/>
  <c r="Q72" i="8"/>
  <c r="R72" i="8"/>
  <c r="O73" i="8"/>
  <c r="P73" i="8"/>
  <c r="Q73" i="8"/>
  <c r="R73" i="8"/>
  <c r="O74" i="8"/>
  <c r="P74" i="8"/>
  <c r="Q74" i="8"/>
  <c r="R74" i="8"/>
  <c r="R59" i="8"/>
  <c r="Q59" i="8"/>
  <c r="P59" i="8"/>
  <c r="O59" i="8"/>
  <c r="O50" i="8"/>
  <c r="P50" i="8"/>
  <c r="Q50" i="8"/>
  <c r="R50" i="8"/>
  <c r="O51" i="8"/>
  <c r="P51" i="8"/>
  <c r="Q51" i="8"/>
  <c r="R51" i="8"/>
  <c r="O54" i="8"/>
  <c r="P54" i="8"/>
  <c r="Q54" i="8"/>
  <c r="R54" i="8"/>
  <c r="O55" i="8"/>
  <c r="P55" i="8"/>
  <c r="Q55" i="8"/>
  <c r="R55" i="8"/>
  <c r="O56" i="8"/>
  <c r="P56" i="8"/>
  <c r="Q56" i="8"/>
  <c r="R56" i="8"/>
  <c r="R53" i="8"/>
  <c r="Q53" i="8"/>
  <c r="P53" i="8"/>
  <c r="O53" i="8"/>
  <c r="R49" i="8"/>
  <c r="Q49" i="8"/>
  <c r="P49" i="8"/>
  <c r="O49" i="8"/>
  <c r="O47" i="8"/>
  <c r="P47" i="8"/>
  <c r="Q47" i="8"/>
  <c r="R47" i="8"/>
  <c r="O44" i="8"/>
  <c r="P44" i="8"/>
  <c r="Q44" i="8"/>
  <c r="R44" i="8"/>
  <c r="O39" i="8"/>
  <c r="P39" i="8"/>
  <c r="Q39" i="8"/>
  <c r="R39" i="8"/>
  <c r="O40" i="8"/>
  <c r="P40" i="8"/>
  <c r="Q40" i="8"/>
  <c r="R40" i="8"/>
  <c r="O41" i="8"/>
  <c r="P41" i="8"/>
  <c r="Q41" i="8"/>
  <c r="R41" i="8"/>
  <c r="O32" i="8"/>
  <c r="P32" i="8"/>
  <c r="Q32" i="8"/>
  <c r="R32" i="8"/>
  <c r="O33" i="8"/>
  <c r="P33" i="8"/>
  <c r="Q33" i="8"/>
  <c r="R33" i="8"/>
  <c r="O34" i="8"/>
  <c r="P34" i="8"/>
  <c r="Q34" i="8"/>
  <c r="R34" i="8"/>
  <c r="O35" i="8"/>
  <c r="P35" i="8"/>
  <c r="Q35" i="8"/>
  <c r="R35" i="8"/>
  <c r="O36" i="8"/>
  <c r="P36" i="8"/>
  <c r="Q36" i="8"/>
  <c r="R36" i="8"/>
  <c r="R46" i="8"/>
  <c r="Q46" i="8"/>
  <c r="P46" i="8"/>
  <c r="O46" i="8"/>
  <c r="R43" i="8"/>
  <c r="Q43" i="8"/>
  <c r="P43" i="8"/>
  <c r="O43" i="8"/>
  <c r="R38" i="8"/>
  <c r="Q38" i="8"/>
  <c r="P38" i="8"/>
  <c r="O38" i="8"/>
  <c r="R31" i="8"/>
  <c r="Q31" i="8"/>
  <c r="P31" i="8"/>
  <c r="O31" i="8"/>
  <c r="Q23" i="8"/>
  <c r="R23" i="8"/>
  <c r="Q24" i="8"/>
  <c r="R24" i="8"/>
  <c r="Q25" i="8"/>
  <c r="R25" i="8"/>
  <c r="Q26" i="8"/>
  <c r="R26" i="8"/>
  <c r="Q27" i="8"/>
  <c r="R27" i="8"/>
  <c r="Q28" i="8"/>
  <c r="R28" i="8"/>
  <c r="Q29" i="8"/>
  <c r="R29" i="8"/>
  <c r="Q19" i="8"/>
  <c r="R19" i="8"/>
  <c r="Q20" i="8"/>
  <c r="R20" i="8"/>
  <c r="R22" i="8"/>
  <c r="Q22" i="8"/>
  <c r="P23" i="8"/>
  <c r="P24" i="8"/>
  <c r="P25" i="8"/>
  <c r="P26" i="8"/>
  <c r="P27" i="8"/>
  <c r="P28" i="8"/>
  <c r="P29" i="8"/>
  <c r="P19" i="8"/>
  <c r="P20" i="8"/>
  <c r="P22" i="8"/>
  <c r="O23" i="8"/>
  <c r="O24" i="8"/>
  <c r="O25" i="8"/>
  <c r="O26" i="8"/>
  <c r="O27" i="8"/>
  <c r="O28" i="8"/>
  <c r="O29" i="8"/>
  <c r="O22" i="8"/>
  <c r="O19" i="8"/>
  <c r="O20" i="8"/>
  <c r="G187" i="8" l="1"/>
  <c r="G188" i="8"/>
  <c r="G189" i="8"/>
  <c r="G190" i="8"/>
  <c r="S190" i="8" l="1"/>
  <c r="S188" i="8"/>
  <c r="S187" i="8"/>
  <c r="S189" i="8" l="1"/>
  <c r="G165" i="8"/>
  <c r="G41" i="8"/>
  <c r="D26" i="11" s="1"/>
  <c r="G43" i="8"/>
  <c r="G44" i="8"/>
  <c r="S165" i="8" l="1"/>
  <c r="F26" i="11"/>
  <c r="C26" i="11"/>
  <c r="S44" i="8"/>
  <c r="S43" i="8"/>
  <c r="E26" i="11"/>
  <c r="G65" i="8"/>
  <c r="G26" i="11" l="1"/>
  <c r="S41" i="8"/>
  <c r="G61" i="8"/>
  <c r="S65" i="8" l="1"/>
  <c r="G85" i="8"/>
  <c r="G81" i="8"/>
  <c r="G90" i="8"/>
  <c r="G79" i="8"/>
  <c r="G150" i="8"/>
  <c r="G152" i="8"/>
  <c r="G80" i="8"/>
  <c r="B3" i="11"/>
  <c r="G9" i="8"/>
  <c r="G11" i="8"/>
  <c r="G12" i="8"/>
  <c r="G14" i="8"/>
  <c r="G15" i="8"/>
  <c r="G16" i="8"/>
  <c r="G18" i="8"/>
  <c r="G19" i="8"/>
  <c r="G20" i="8"/>
  <c r="G22" i="8"/>
  <c r="G23" i="8"/>
  <c r="G24" i="8"/>
  <c r="G25" i="8"/>
  <c r="G26" i="8"/>
  <c r="G27" i="8"/>
  <c r="G28" i="8"/>
  <c r="G29" i="8"/>
  <c r="G31" i="8"/>
  <c r="G32" i="8"/>
  <c r="G33" i="8"/>
  <c r="G34" i="8"/>
  <c r="G35" i="8"/>
  <c r="G36" i="8"/>
  <c r="G38" i="8"/>
  <c r="G39" i="8"/>
  <c r="G40" i="8"/>
  <c r="G46" i="8"/>
  <c r="G47" i="8"/>
  <c r="G49" i="8"/>
  <c r="G50" i="8"/>
  <c r="G51" i="8"/>
  <c r="G53" i="8"/>
  <c r="G54" i="8"/>
  <c r="G55" i="8"/>
  <c r="G56" i="8"/>
  <c r="G59" i="8"/>
  <c r="G60" i="8"/>
  <c r="G62" i="8"/>
  <c r="G63" i="8"/>
  <c r="G64" i="8"/>
  <c r="G66" i="8"/>
  <c r="G67" i="8"/>
  <c r="G68" i="8"/>
  <c r="G69" i="8"/>
  <c r="G70" i="8"/>
  <c r="G71" i="8"/>
  <c r="G72" i="8"/>
  <c r="G73" i="8"/>
  <c r="G74" i="8"/>
  <c r="G76" i="8"/>
  <c r="G77" i="8"/>
  <c r="G131" i="8"/>
  <c r="G78" i="8"/>
  <c r="E19" i="11" s="1"/>
  <c r="G82" i="8"/>
  <c r="G83" i="8"/>
  <c r="G84" i="8"/>
  <c r="G86" i="8"/>
  <c r="G87" i="8"/>
  <c r="G88" i="8"/>
  <c r="G89" i="8"/>
  <c r="G91" i="8"/>
  <c r="G92" i="8"/>
  <c r="G93" i="8"/>
  <c r="G94" i="8"/>
  <c r="G95" i="8"/>
  <c r="G96" i="8"/>
  <c r="G97" i="8"/>
  <c r="G98" i="8"/>
  <c r="G100" i="8"/>
  <c r="G101" i="8"/>
  <c r="G102" i="8"/>
  <c r="G103" i="8"/>
  <c r="G104" i="8"/>
  <c r="G105" i="8"/>
  <c r="G106" i="8"/>
  <c r="G107" i="8"/>
  <c r="G108" i="8"/>
  <c r="G109" i="8"/>
  <c r="G110" i="8"/>
  <c r="G112" i="8"/>
  <c r="G113" i="8"/>
  <c r="G114" i="8"/>
  <c r="G115" i="8"/>
  <c r="G116" i="8"/>
  <c r="G117" i="8"/>
  <c r="G118" i="8"/>
  <c r="G119" i="8"/>
  <c r="G120" i="8"/>
  <c r="G121" i="8"/>
  <c r="G122" i="8"/>
  <c r="S122" i="8" s="1"/>
  <c r="G123" i="8"/>
  <c r="G124" i="8"/>
  <c r="C22" i="11"/>
  <c r="G127" i="8"/>
  <c r="F14" i="11"/>
  <c r="G128" i="8"/>
  <c r="F16" i="11" s="1"/>
  <c r="G129" i="8"/>
  <c r="G130" i="8"/>
  <c r="G132" i="8"/>
  <c r="G134" i="8"/>
  <c r="F8" i="11"/>
  <c r="G135" i="8"/>
  <c r="G137" i="8"/>
  <c r="G138" i="8"/>
  <c r="G139" i="8"/>
  <c r="G140" i="8"/>
  <c r="G141" i="8"/>
  <c r="G142" i="8"/>
  <c r="G144" i="8"/>
  <c r="G145" i="8"/>
  <c r="G147" i="8"/>
  <c r="G148" i="8"/>
  <c r="S148" i="8"/>
  <c r="G149" i="8"/>
  <c r="G151" i="8"/>
  <c r="G153" i="8"/>
  <c r="G154" i="8"/>
  <c r="D28" i="11"/>
  <c r="G155" i="8"/>
  <c r="G156" i="8"/>
  <c r="G158" i="8"/>
  <c r="G159" i="8"/>
  <c r="G160" i="8"/>
  <c r="G161" i="8"/>
  <c r="G162" i="8"/>
  <c r="G163" i="8"/>
  <c r="G164" i="8"/>
  <c r="G166" i="8"/>
  <c r="G168" i="8"/>
  <c r="G169" i="8"/>
  <c r="G171" i="8"/>
  <c r="G172" i="8"/>
  <c r="G173" i="8"/>
  <c r="G174" i="8"/>
  <c r="G176" i="8"/>
  <c r="G177" i="8"/>
  <c r="G178" i="8"/>
  <c r="G179" i="8"/>
  <c r="G180" i="8"/>
  <c r="G3" i="11"/>
  <c r="F3" i="11"/>
  <c r="E3" i="11"/>
  <c r="D3" i="11"/>
  <c r="C3" i="11"/>
  <c r="F22" i="11"/>
  <c r="S92" i="8"/>
  <c r="S23" i="8"/>
  <c r="S117" i="8"/>
  <c r="S97" i="8"/>
  <c r="F15" i="11"/>
  <c r="S94" i="8"/>
  <c r="D23" i="11"/>
  <c r="E23" i="11"/>
  <c r="S95" i="8"/>
  <c r="E13" i="11"/>
  <c r="E17" i="11"/>
  <c r="S68" i="8"/>
  <c r="D17" i="11"/>
  <c r="F2" i="8"/>
  <c r="G186" i="8"/>
  <c r="G181" i="8"/>
  <c r="G182" i="8"/>
  <c r="G183" i="8"/>
  <c r="G184" i="8"/>
  <c r="G185" i="8"/>
  <c r="F1" i="8"/>
  <c r="O14" i="8" l="1"/>
  <c r="R14" i="8"/>
  <c r="P14" i="8"/>
  <c r="Q14" i="8"/>
  <c r="R18" i="8"/>
  <c r="Q18" i="8"/>
  <c r="P18" i="8"/>
  <c r="O18" i="8"/>
  <c r="Q12" i="8"/>
  <c r="R12" i="8"/>
  <c r="O12" i="8"/>
  <c r="P12" i="8"/>
  <c r="Q16" i="8"/>
  <c r="O16" i="8"/>
  <c r="R16" i="8"/>
  <c r="P16" i="8"/>
  <c r="R11" i="8"/>
  <c r="Q11" i="8"/>
  <c r="P11" i="8"/>
  <c r="O11" i="8"/>
  <c r="P15" i="8"/>
  <c r="Q15" i="8"/>
  <c r="R15" i="8"/>
  <c r="O15" i="8"/>
  <c r="R9" i="8"/>
  <c r="Q9" i="8"/>
  <c r="Q176" i="8"/>
  <c r="P176" i="8"/>
  <c r="O176" i="8"/>
  <c r="R176" i="8"/>
  <c r="O9" i="8"/>
  <c r="P9" i="8"/>
  <c r="F10" i="11"/>
  <c r="S135" i="8"/>
  <c r="S88" i="8"/>
  <c r="D27" i="11"/>
  <c r="F27" i="11"/>
  <c r="D7" i="11"/>
  <c r="F13" i="11"/>
  <c r="C13" i="11"/>
  <c r="D12" i="11"/>
  <c r="S182" i="8"/>
  <c r="D13" i="11"/>
  <c r="S114" i="8"/>
  <c r="E27" i="11"/>
  <c r="S171" i="8"/>
  <c r="S159" i="8"/>
  <c r="S151" i="8"/>
  <c r="D14" i="11"/>
  <c r="F18" i="11"/>
  <c r="S47" i="8"/>
  <c r="S39" i="8"/>
  <c r="F23" i="11"/>
  <c r="E14" i="11"/>
  <c r="S169" i="8"/>
  <c r="S87" i="8"/>
  <c r="S110" i="8"/>
  <c r="S72" i="8"/>
  <c r="S63" i="8"/>
  <c r="C25" i="11"/>
  <c r="S178" i="8"/>
  <c r="C24" i="11"/>
  <c r="E24" i="11"/>
  <c r="S164" i="8"/>
  <c r="S161" i="8"/>
  <c r="E8" i="11"/>
  <c r="C8" i="11"/>
  <c r="S100" i="8"/>
  <c r="D15" i="11"/>
  <c r="E15" i="11"/>
  <c r="F17" i="11"/>
  <c r="S74" i="8"/>
  <c r="S20" i="8"/>
  <c r="S25" i="8"/>
  <c r="F24" i="11"/>
  <c r="S60" i="8"/>
  <c r="S105" i="8"/>
  <c r="S180" i="8"/>
  <c r="S156" i="8"/>
  <c r="D20" i="11"/>
  <c r="S98" i="8"/>
  <c r="S152" i="8"/>
  <c r="S67" i="8"/>
  <c r="S28" i="8"/>
  <c r="S93" i="8"/>
  <c r="S119" i="8"/>
  <c r="S46" i="8"/>
  <c r="S168" i="8"/>
  <c r="S34" i="8"/>
  <c r="S177" i="8"/>
  <c r="S61" i="8"/>
  <c r="S40" i="8"/>
  <c r="S166" i="8"/>
  <c r="C21" i="11"/>
  <c r="E21" i="11"/>
  <c r="S118" i="8"/>
  <c r="S82" i="8"/>
  <c r="S183" i="8"/>
  <c r="S26" i="8"/>
  <c r="S73" i="8"/>
  <c r="S51" i="8"/>
  <c r="S123" i="8"/>
  <c r="S121" i="8"/>
  <c r="S64" i="8"/>
  <c r="S19" i="8"/>
  <c r="S181" i="8"/>
  <c r="S31" i="8"/>
  <c r="S78" i="8"/>
  <c r="S27" i="8"/>
  <c r="C23" i="11"/>
  <c r="S163" i="8"/>
  <c r="E16" i="11"/>
  <c r="D16" i="11"/>
  <c r="S36" i="8"/>
  <c r="S29" i="8"/>
  <c r="S22" i="8"/>
  <c r="S147" i="8"/>
  <c r="F28" i="11"/>
  <c r="E28" i="11"/>
  <c r="E11" i="11"/>
  <c r="S109" i="8"/>
  <c r="F19" i="11"/>
  <c r="S186" i="8"/>
  <c r="S184" i="8"/>
  <c r="C17" i="11"/>
  <c r="S70" i="8"/>
  <c r="S50" i="8"/>
  <c r="S55" i="8"/>
  <c r="S84" i="8"/>
  <c r="S130" i="8"/>
  <c r="D24" i="11"/>
  <c r="S83" i="8"/>
  <c r="D19" i="11"/>
  <c r="S174" i="8"/>
  <c r="D21" i="11"/>
  <c r="S149" i="8"/>
  <c r="S142" i="8"/>
  <c r="E10" i="11"/>
  <c r="D10" i="11"/>
  <c r="S129" i="8"/>
  <c r="S113" i="8"/>
  <c r="D18" i="11"/>
  <c r="E7" i="11"/>
  <c r="S32" i="8"/>
  <c r="S103" i="8"/>
  <c r="S107" i="8"/>
  <c r="D8" i="11"/>
  <c r="E22" i="11"/>
  <c r="S16" i="8" l="1"/>
  <c r="S11" i="8"/>
  <c r="S12" i="8"/>
  <c r="D5" i="11"/>
  <c r="O7" i="8"/>
  <c r="C8" i="7" s="1"/>
  <c r="F5" i="11"/>
  <c r="G24" i="11"/>
  <c r="E5" i="11"/>
  <c r="G13" i="11"/>
  <c r="E9" i="11"/>
  <c r="Q7" i="8"/>
  <c r="C10" i="7" s="1"/>
  <c r="D9" i="11"/>
  <c r="S80" i="8"/>
  <c r="S102" i="8"/>
  <c r="G23" i="11"/>
  <c r="F21" i="11"/>
  <c r="G21" i="11" s="1"/>
  <c r="S141" i="8"/>
  <c r="C27" i="11"/>
  <c r="G27" i="11" s="1"/>
  <c r="S153" i="8"/>
  <c r="S89" i="8"/>
  <c r="P7" i="8"/>
  <c r="C9" i="7" s="1"/>
  <c r="E6" i="11"/>
  <c r="E12" i="11"/>
  <c r="C14" i="11"/>
  <c r="G14" i="11" s="1"/>
  <c r="S127" i="8"/>
  <c r="S90" i="8"/>
  <c r="S49" i="8"/>
  <c r="S173" i="8"/>
  <c r="S56" i="8"/>
  <c r="S132" i="8"/>
  <c r="S140" i="8"/>
  <c r="S24" i="8"/>
  <c r="G17" i="11"/>
  <c r="S54" i="8"/>
  <c r="S185" i="8"/>
  <c r="S86" i="8"/>
  <c r="S120" i="8"/>
  <c r="S77" i="8"/>
  <c r="S162" i="8"/>
  <c r="S116" i="8"/>
  <c r="S144" i="8"/>
  <c r="G8" i="11"/>
  <c r="F20" i="11"/>
  <c r="S35" i="8"/>
  <c r="E18" i="11"/>
  <c r="S96" i="8"/>
  <c r="S115" i="8"/>
  <c r="S134" i="8"/>
  <c r="S85" i="8"/>
  <c r="F11" i="11"/>
  <c r="S59" i="8"/>
  <c r="S14" i="8"/>
  <c r="S53" i="8"/>
  <c r="C15" i="11"/>
  <c r="G15" i="11" s="1"/>
  <c r="S76" i="8"/>
  <c r="S158" i="8"/>
  <c r="S33" i="8"/>
  <c r="R7" i="8"/>
  <c r="C11" i="7" s="1"/>
  <c r="S9" i="8"/>
  <c r="S15" i="8"/>
  <c r="C11" i="11"/>
  <c r="C29" i="11"/>
  <c r="F9" i="11"/>
  <c r="D22" i="11"/>
  <c r="G22" i="11" s="1"/>
  <c r="S124" i="8"/>
  <c r="F7" i="11"/>
  <c r="S104" i="8"/>
  <c r="C10" i="11"/>
  <c r="G10" i="11" s="1"/>
  <c r="S138" i="8"/>
  <c r="S179" i="8"/>
  <c r="S79" i="8"/>
  <c r="S137" i="8"/>
  <c r="C20" i="11"/>
  <c r="S128" i="8"/>
  <c r="C16" i="11"/>
  <c r="G16" i="11" s="1"/>
  <c r="F29" i="11"/>
  <c r="C19" i="11"/>
  <c r="G19" i="11" s="1"/>
  <c r="C5" i="11"/>
  <c r="S131" i="8"/>
  <c r="C18" i="11"/>
  <c r="C9" i="11"/>
  <c r="D6" i="11"/>
  <c r="C28" i="11"/>
  <c r="G28" i="11" s="1"/>
  <c r="S154" i="8"/>
  <c r="S81" i="8"/>
  <c r="F6" i="11"/>
  <c r="E29" i="11"/>
  <c r="S172" i="8"/>
  <c r="S91" i="8"/>
  <c r="S106" i="8"/>
  <c r="S160" i="8"/>
  <c r="F12" i="11"/>
  <c r="S18" i="8"/>
  <c r="C6" i="11"/>
  <c r="S176" i="8"/>
  <c r="S150" i="8"/>
  <c r="S69" i="8"/>
  <c r="S101" i="8"/>
  <c r="C12" i="11"/>
  <c r="S145" i="8"/>
  <c r="S155" i="8"/>
  <c r="S66" i="8"/>
  <c r="D11" i="11"/>
  <c r="S139" i="8"/>
  <c r="S62" i="8"/>
  <c r="E20" i="11"/>
  <c r="D29" i="11"/>
  <c r="S108" i="8"/>
  <c r="S71" i="8"/>
  <c r="S112" i="8"/>
  <c r="C7" i="11"/>
  <c r="D25" i="11"/>
  <c r="F25" i="11"/>
  <c r="E25" i="11"/>
  <c r="S38" i="8"/>
  <c r="G5" i="11" l="1"/>
  <c r="S7" i="8"/>
  <c r="C12" i="7" s="1"/>
  <c r="G6" i="11"/>
  <c r="G18" i="11"/>
  <c r="D4" i="11"/>
  <c r="G9" i="11"/>
  <c r="G29" i="11"/>
  <c r="G11" i="11"/>
  <c r="E4" i="11"/>
  <c r="G7" i="11"/>
  <c r="G20" i="11"/>
  <c r="F4" i="11"/>
  <c r="C4" i="11"/>
  <c r="G12" i="11"/>
  <c r="G25" i="11"/>
  <c r="G4" i="11" l="1"/>
</calcChain>
</file>

<file path=xl/sharedStrings.xml><?xml version="1.0" encoding="utf-8"?>
<sst xmlns="http://schemas.openxmlformats.org/spreadsheetml/2006/main" count="864" uniqueCount="539">
  <si>
    <t>Projekti juhtimine</t>
  </si>
  <si>
    <t>Vundamendid</t>
  </si>
  <si>
    <t>Teised vundamendid</t>
  </si>
  <si>
    <t>110 kV seadmed</t>
  </si>
  <si>
    <t>Võimsuslüliti</t>
  </si>
  <si>
    <t>Muud kõrgepinge seadmed ja materjalid</t>
  </si>
  <si>
    <t>Pingepiirikud</t>
  </si>
  <si>
    <t>Muud abisüsteemid (materjal ja tööd)</t>
  </si>
  <si>
    <t>Ühik</t>
  </si>
  <si>
    <t>Ühiku hind</t>
  </si>
  <si>
    <t>TARNE/TÖÖ KIRJELDUS</t>
  </si>
  <si>
    <t>tk</t>
  </si>
  <si>
    <t xml:space="preserve">Lahklüliti </t>
  </si>
  <si>
    <t>Lahklüliti 1 mn-ga</t>
  </si>
  <si>
    <t>Lahklüliti 2 mn-ga</t>
  </si>
  <si>
    <t>Jaotla</t>
  </si>
  <si>
    <t>Trafo neutraali maanduslüliti</t>
  </si>
  <si>
    <t>Kaarekustutuspool</t>
  </si>
  <si>
    <t>Kõrgepingeliini ühendamistega seotud tööd ja materjalid</t>
  </si>
  <si>
    <t xml:space="preserve">RTU </t>
  </si>
  <si>
    <t xml:space="preserve">Omatarbetrafo </t>
  </si>
  <si>
    <t>110 kV primaarseadmete aluskonstruktsioonid</t>
  </si>
  <si>
    <t>6-35 kV primaarseadmete aluskonstruktsioonid</t>
  </si>
  <si>
    <t>Kondensaatorpatarei</t>
  </si>
  <si>
    <t>Šuntreaktor</t>
  </si>
  <si>
    <t>1.1</t>
  </si>
  <si>
    <t>1.2</t>
  </si>
  <si>
    <t>1.3</t>
  </si>
  <si>
    <t>1.4</t>
  </si>
  <si>
    <t>2.1</t>
  </si>
  <si>
    <t>2.2</t>
  </si>
  <si>
    <t>2.3</t>
  </si>
  <si>
    <t>330 kV seadmed</t>
  </si>
  <si>
    <t>HIND kokku</t>
  </si>
  <si>
    <t>HIND KOKKU</t>
  </si>
  <si>
    <t>Drenaaž</t>
  </si>
  <si>
    <t>330 kV primaarseadmete aluskonstruktsioonid</t>
  </si>
  <si>
    <t xml:space="preserve">Kaeve-, täite-, pinnasetööd  </t>
  </si>
  <si>
    <t>Muud ehitustööd ja materjalid</t>
  </si>
  <si>
    <t>Õlipüüduriga õlikogumissüsteem</t>
  </si>
  <si>
    <t>Õlikogumismahutiga õlikogumissüsteem</t>
  </si>
  <si>
    <t>Alajaama maandussüsteem</t>
  </si>
  <si>
    <t>Releekaitse paneelid  ja klemmkapid</t>
  </si>
  <si>
    <t>110 kV latikaitse ja VLTK</t>
  </si>
  <si>
    <t xml:space="preserve">Alajaama juhtimisarvuti </t>
  </si>
  <si>
    <t>110 kV trafo releekaitse ja automaatika</t>
  </si>
  <si>
    <t xml:space="preserve">Elektrilise osa projekt </t>
  </si>
  <si>
    <t xml:space="preserve">Ehitusliku osa projekt  </t>
  </si>
  <si>
    <t>Trafo kaitsevaheseinad</t>
  </si>
  <si>
    <t>Portaalide vundamendid</t>
  </si>
  <si>
    <t>330 kV primaarseadmete vundamendid</t>
  </si>
  <si>
    <t>110 kV primaarseadmete vundamendid</t>
  </si>
  <si>
    <t>6-35 kV primaarseadmete vundamendid</t>
  </si>
  <si>
    <t>Portaalide konstruktsioonid</t>
  </si>
  <si>
    <t>Teraskonstruktsioonid  (materjal ja paigaldus)</t>
  </si>
  <si>
    <t>Alajaama piksekaitsemast</t>
  </si>
  <si>
    <t xml:space="preserve">Alajaama veevarustus </t>
  </si>
  <si>
    <t>Alajaama kanalisatsioon</t>
  </si>
  <si>
    <t>Jõutrafo</t>
  </si>
  <si>
    <t>Liigpingepiirik</t>
  </si>
  <si>
    <t>Voolutrafo</t>
  </si>
  <si>
    <t>Tugiisolaator</t>
  </si>
  <si>
    <t>Mahtuvuslik pingetrafo</t>
  </si>
  <si>
    <t>Induktiivne pingetrafo</t>
  </si>
  <si>
    <t>Trafo neutraali liigpingepiirik</t>
  </si>
  <si>
    <t xml:space="preserve">Muud kõrgepinge seadmed ja materjalid </t>
  </si>
  <si>
    <t>6-20 kV seadmed</t>
  </si>
  <si>
    <t>Seadmete paigaldamine, seadistamine ja testimine</t>
  </si>
  <si>
    <t>110 kV liinikaitse ja TLA</t>
  </si>
  <si>
    <t>110-330 kV seadmete paigaldamine, seadistamine ja testimine</t>
  </si>
  <si>
    <t>35 kV releekaitse ja automaatika</t>
  </si>
  <si>
    <t>6-20 kV releekaitse ja automaatika</t>
  </si>
  <si>
    <t>Kondensaatori releekaitse ja automaatika</t>
  </si>
  <si>
    <t>Šunteaktori releekaitse ja automaatika</t>
  </si>
  <si>
    <t>6-35 kV seadmete paigaldamine, seadistamine ja testimine</t>
  </si>
  <si>
    <t>Muud kaitse- ja automaatikaseadmed</t>
  </si>
  <si>
    <t xml:space="preserve">Juhtimishoone </t>
  </si>
  <si>
    <t>Muud  juhtimis- ja seireseadmed</t>
  </si>
  <si>
    <t>Sekundaarkaablid</t>
  </si>
  <si>
    <t>Juhtimiskaablid</t>
  </si>
  <si>
    <t>Alalisvoolu süsteem</t>
  </si>
  <si>
    <t>Vahelduvvoolu süsteem</t>
  </si>
  <si>
    <t>5.1</t>
  </si>
  <si>
    <t>5.2</t>
  </si>
  <si>
    <t>5.3</t>
  </si>
  <si>
    <t>Muud (loetleda!)</t>
  </si>
  <si>
    <t>Mastide ja portaalide värvimine</t>
  </si>
  <si>
    <t>Abivahendid (kantavad maandused, tulekustuti, redel, jne.)</t>
  </si>
  <si>
    <t>Muud kõrgepinge seadmed ja materjalid (sidekondensaator, kõrgsageduspiiraja, jne)</t>
  </si>
  <si>
    <t>2.4</t>
  </si>
  <si>
    <t>2.5</t>
  </si>
  <si>
    <t>2.6</t>
  </si>
  <si>
    <t>2.7</t>
  </si>
  <si>
    <t>2.8</t>
  </si>
  <si>
    <t>2.9</t>
  </si>
  <si>
    <t>2.10</t>
  </si>
  <si>
    <t>2.11</t>
  </si>
  <si>
    <t>2.12</t>
  </si>
  <si>
    <t>2.13</t>
  </si>
  <si>
    <t>2.14</t>
  </si>
  <si>
    <t>Üldosa</t>
  </si>
  <si>
    <t>2.4.1</t>
  </si>
  <si>
    <t>2.4.2</t>
  </si>
  <si>
    <t>2.4.3</t>
  </si>
  <si>
    <t>2.4.4</t>
  </si>
  <si>
    <t>2.4.5</t>
  </si>
  <si>
    <t>Kõrgepingeseadmed</t>
  </si>
  <si>
    <t>Ehitusosa</t>
  </si>
  <si>
    <t>3.1</t>
  </si>
  <si>
    <t>3.1.1</t>
  </si>
  <si>
    <t>3.1.2</t>
  </si>
  <si>
    <t>3.1.3</t>
  </si>
  <si>
    <t>3.1.4</t>
  </si>
  <si>
    <t>3.1.5</t>
  </si>
  <si>
    <t>3.1.6</t>
  </si>
  <si>
    <t>3.1.7</t>
  </si>
  <si>
    <t>3.1.8</t>
  </si>
  <si>
    <t>3.1.9</t>
  </si>
  <si>
    <t>3.1.10</t>
  </si>
  <si>
    <t>3.1.11</t>
  </si>
  <si>
    <t>3.1.12</t>
  </si>
  <si>
    <t>3.1.13</t>
  </si>
  <si>
    <t>3.2</t>
  </si>
  <si>
    <t>3.2.1</t>
  </si>
  <si>
    <t>3.2.2</t>
  </si>
  <si>
    <t>3.2.3</t>
  </si>
  <si>
    <t>3.2.4</t>
  </si>
  <si>
    <t>3.2.5</t>
  </si>
  <si>
    <t>3.2.6</t>
  </si>
  <si>
    <t>3.2.7</t>
  </si>
  <si>
    <t>3.2.8</t>
  </si>
  <si>
    <t>3.2.9</t>
  </si>
  <si>
    <t>3.2.10</t>
  </si>
  <si>
    <t>3.2.12</t>
  </si>
  <si>
    <t>3.2.13</t>
  </si>
  <si>
    <t>3.2.16</t>
  </si>
  <si>
    <t>3.2.18</t>
  </si>
  <si>
    <t>3.3</t>
  </si>
  <si>
    <t>3.4</t>
  </si>
  <si>
    <t>3.4.1</t>
  </si>
  <si>
    <t>3.4.2</t>
  </si>
  <si>
    <t>3.4.3</t>
  </si>
  <si>
    <t>3.4.4</t>
  </si>
  <si>
    <t>3.4.5</t>
  </si>
  <si>
    <t>3.4.6</t>
  </si>
  <si>
    <t>3.4.7</t>
  </si>
  <si>
    <t>3.4.8</t>
  </si>
  <si>
    <t>3.4.9</t>
  </si>
  <si>
    <t>3.4.10</t>
  </si>
  <si>
    <t>3.5</t>
  </si>
  <si>
    <t>Releekaitseseadmed</t>
  </si>
  <si>
    <t>4.1</t>
  </si>
  <si>
    <t>4.2</t>
  </si>
  <si>
    <t>4.3</t>
  </si>
  <si>
    <t>4.4</t>
  </si>
  <si>
    <t>4.5</t>
  </si>
  <si>
    <t>4.6</t>
  </si>
  <si>
    <t>4.7</t>
  </si>
  <si>
    <t>4.8</t>
  </si>
  <si>
    <t>Juhtimis- ja seireseadmed</t>
  </si>
  <si>
    <t>5.4</t>
  </si>
  <si>
    <t>5.5</t>
  </si>
  <si>
    <t>Abipingete seadmed</t>
  </si>
  <si>
    <t>6.1</t>
  </si>
  <si>
    <t>6.2</t>
  </si>
  <si>
    <t>6.3</t>
  </si>
  <si>
    <t>10.1</t>
  </si>
  <si>
    <t>10.2</t>
  </si>
  <si>
    <t>Sideseadmed</t>
  </si>
  <si>
    <t>Tulekustutussüsteem</t>
  </si>
  <si>
    <t>Demontaažtööd ja utiliseerimine</t>
  </si>
  <si>
    <t>Jrk nr</t>
  </si>
  <si>
    <t>Trafode õlikogumisrajatised</t>
  </si>
  <si>
    <t xml:space="preserve">ALAJAAMA PÕHITÖÖD </t>
  </si>
  <si>
    <t xml:space="preserve">Trafo vundament (koos õlivanniga) </t>
  </si>
  <si>
    <t>m</t>
  </si>
  <si>
    <t>Kaablitunnel</t>
  </si>
  <si>
    <t>Aed</t>
  </si>
  <si>
    <t>Kogumislatt</t>
  </si>
  <si>
    <t>Jõukaabel</t>
  </si>
  <si>
    <t>3.2.19</t>
  </si>
  <si>
    <t>3.2.20</t>
  </si>
  <si>
    <t>Tee ehitus</t>
  </si>
  <si>
    <t>2.4.6</t>
  </si>
  <si>
    <t>2.4.7</t>
  </si>
  <si>
    <t>2.4.8</t>
  </si>
  <si>
    <t>2.5.1</t>
  </si>
  <si>
    <t>2.5.2</t>
  </si>
  <si>
    <t>2.5.3</t>
  </si>
  <si>
    <t>2.5.4</t>
  </si>
  <si>
    <t>2.5.5</t>
  </si>
  <si>
    <t>2.10.1</t>
  </si>
  <si>
    <t>2.10.2</t>
  </si>
  <si>
    <t>11.1</t>
  </si>
  <si>
    <t>11.2</t>
  </si>
  <si>
    <t>Projekt</t>
  </si>
  <si>
    <t>3.3.1</t>
  </si>
  <si>
    <t>3.3.2</t>
  </si>
  <si>
    <t>3.3.3</t>
  </si>
  <si>
    <t>3.3.4</t>
  </si>
  <si>
    <t>Pakkuja:</t>
  </si>
  <si>
    <t>pro</t>
  </si>
  <si>
    <t>üld</t>
  </si>
  <si>
    <t>õli</t>
  </si>
  <si>
    <t>Lõpumasti vundament</t>
  </si>
  <si>
    <t>330 pr</t>
  </si>
  <si>
    <t>110 pr</t>
  </si>
  <si>
    <t>kesk</t>
  </si>
  <si>
    <t>hoone</t>
  </si>
  <si>
    <t>AT</t>
  </si>
  <si>
    <t>TR</t>
  </si>
  <si>
    <t>konde</t>
  </si>
  <si>
    <t>šunt</t>
  </si>
  <si>
    <t>Kompakt JS (sh GIS)</t>
  </si>
  <si>
    <t>3.2.11</t>
  </si>
  <si>
    <t>3.2.14</t>
  </si>
  <si>
    <t>3.2.15</t>
  </si>
  <si>
    <t>3.2.17</t>
  </si>
  <si>
    <t>35 kV  seadmed</t>
  </si>
  <si>
    <t>Jaotusseade   (va trafo lahter)</t>
  </si>
  <si>
    <t>Trafo lahter</t>
  </si>
  <si>
    <t>3.3.5</t>
  </si>
  <si>
    <t>Pingetrafo</t>
  </si>
  <si>
    <t>3.3.6</t>
  </si>
  <si>
    <t>3.3.7</t>
  </si>
  <si>
    <t>3.3.8</t>
  </si>
  <si>
    <t>3.3.9</t>
  </si>
  <si>
    <t>3.3.10</t>
  </si>
  <si>
    <t>3.3.11</t>
  </si>
  <si>
    <t>6</t>
  </si>
  <si>
    <t>Reguleertrafo</t>
  </si>
  <si>
    <t>Voolu piirav reaktor</t>
  </si>
  <si>
    <t>liin</t>
  </si>
  <si>
    <t>AT rk</t>
  </si>
  <si>
    <t>330 kV trafo releekaitse ja automaatika</t>
  </si>
  <si>
    <t>330 rk</t>
  </si>
  <si>
    <t>330 kV latikaitse ja VLTK</t>
  </si>
  <si>
    <t>330 kV liinikaitse ja TLA</t>
  </si>
  <si>
    <t>tr rk</t>
  </si>
  <si>
    <t>110 rk</t>
  </si>
  <si>
    <t>rk</t>
  </si>
  <si>
    <t>JV</t>
  </si>
  <si>
    <t>RTU</t>
  </si>
  <si>
    <t>OT</t>
  </si>
  <si>
    <t>6.4</t>
  </si>
  <si>
    <t>mõõtm</t>
  </si>
  <si>
    <t>dem</t>
  </si>
  <si>
    <t>muu</t>
  </si>
  <si>
    <t>Objekt:</t>
  </si>
  <si>
    <t>Maht kokku ühikutes</t>
  </si>
  <si>
    <t>kompl</t>
  </si>
  <si>
    <t>Maht
 kokku
(%)</t>
  </si>
  <si>
    <t>5.6</t>
  </si>
  <si>
    <t>5.7</t>
  </si>
  <si>
    <t>5.8</t>
  </si>
  <si>
    <t>110-330 kV releekaitse seadmete litsentseeritud tarkvara</t>
  </si>
  <si>
    <t>ER maht (%)</t>
  </si>
  <si>
    <t>ER osa hind</t>
  </si>
  <si>
    <t>Demontaažtööd vastavalt HD-s määratud mahule</t>
  </si>
  <si>
    <t>Utiliseerimine vastavalt HD-s määratud mahule</t>
  </si>
  <si>
    <t>3.1.14</t>
  </si>
  <si>
    <t>EUR(ilma km)</t>
  </si>
  <si>
    <t>EUR</t>
  </si>
  <si>
    <t>Konsultatsioonid</t>
  </si>
  <si>
    <t>Kvaliteedianalüsaator</t>
  </si>
  <si>
    <t>Häiresalvesti</t>
  </si>
  <si>
    <t>Kval</t>
  </si>
  <si>
    <t>Kommertsmõõtesüsteem (va.mõõtetrafod, mis tuleb näidata p.3 all)</t>
  </si>
  <si>
    <t>Võimsus-pingetrafo OT toiteks</t>
  </si>
  <si>
    <t>6.5</t>
  </si>
  <si>
    <t>Klient 1  
maht (%)</t>
  </si>
  <si>
    <t>Klient 2 
maht (%)</t>
  </si>
  <si>
    <t>Klient 1 osa hind</t>
  </si>
  <si>
    <t>Klient 2 osa hind</t>
  </si>
  <si>
    <t>Klient 3 osa hind</t>
  </si>
  <si>
    <t>Klient 3
maht (%)</t>
  </si>
  <si>
    <t>Häire</t>
  </si>
  <si>
    <t>6.6</t>
  </si>
  <si>
    <t>1.2.1</t>
  </si>
  <si>
    <t>1.2.2</t>
  </si>
  <si>
    <t>A010-010-010</t>
  </si>
  <si>
    <t>A010-020-010</t>
  </si>
  <si>
    <t>A010-020-020</t>
  </si>
  <si>
    <t>A010-030-010</t>
  </si>
  <si>
    <t>A010-030-020</t>
  </si>
  <si>
    <t>A010-040-010</t>
  </si>
  <si>
    <t>A020-010-010</t>
  </si>
  <si>
    <t>A020-020-010</t>
  </si>
  <si>
    <t>A020-030-010</t>
  </si>
  <si>
    <t>A020-040-010</t>
  </si>
  <si>
    <t>A020-040-020</t>
  </si>
  <si>
    <t>A020-040-030</t>
  </si>
  <si>
    <t>A020-040-040</t>
  </si>
  <si>
    <t>A020-040-050</t>
  </si>
  <si>
    <t>A020-040-060</t>
  </si>
  <si>
    <t>A020-040-070</t>
  </si>
  <si>
    <t>A020-040-080</t>
  </si>
  <si>
    <t>A020-050-010</t>
  </si>
  <si>
    <t>A020-050-020</t>
  </si>
  <si>
    <t>A020-050-030</t>
  </si>
  <si>
    <t>A020-050-040</t>
  </si>
  <si>
    <t>A020-050-050</t>
  </si>
  <si>
    <t>A020-060-010</t>
  </si>
  <si>
    <t>A020-070-010</t>
  </si>
  <si>
    <t>A020-070-020</t>
  </si>
  <si>
    <t>A020-080-010</t>
  </si>
  <si>
    <t>A020-090-010</t>
  </si>
  <si>
    <t>A020-090-020</t>
  </si>
  <si>
    <t>A020-100-010</t>
  </si>
  <si>
    <t>A020-100-020</t>
  </si>
  <si>
    <t>A020-110-010</t>
  </si>
  <si>
    <t>A020-120-010</t>
  </si>
  <si>
    <t>A020-120-020</t>
  </si>
  <si>
    <t>A020-130-010</t>
  </si>
  <si>
    <t>A020-140-010</t>
  </si>
  <si>
    <t>A030-010-010</t>
  </si>
  <si>
    <t>A030-010-020</t>
  </si>
  <si>
    <t>A030-010-030</t>
  </si>
  <si>
    <t>A030-010-040</t>
  </si>
  <si>
    <t>A030-010-050</t>
  </si>
  <si>
    <t>A030-010-060</t>
  </si>
  <si>
    <t>A030-010-070</t>
  </si>
  <si>
    <t>A030-010-080</t>
  </si>
  <si>
    <t>A030-010-090</t>
  </si>
  <si>
    <t>A030-010-100</t>
  </si>
  <si>
    <t>A030-010-110</t>
  </si>
  <si>
    <t>A030-010-120</t>
  </si>
  <si>
    <t>A030-010-130</t>
  </si>
  <si>
    <t>A030-010-140</t>
  </si>
  <si>
    <t>A030-020-010</t>
  </si>
  <si>
    <t>A030-020-020</t>
  </si>
  <si>
    <t>A030-020-030</t>
  </si>
  <si>
    <t>A030-020-040</t>
  </si>
  <si>
    <t>A030-020-050</t>
  </si>
  <si>
    <t>A030-020-060</t>
  </si>
  <si>
    <t>A030-020-070</t>
  </si>
  <si>
    <t>A030-020-080</t>
  </si>
  <si>
    <t>A030-020-090</t>
  </si>
  <si>
    <t>A030-020-100</t>
  </si>
  <si>
    <t>A030-020-110</t>
  </si>
  <si>
    <t>A030-020-120</t>
  </si>
  <si>
    <t>A030-020-130</t>
  </si>
  <si>
    <t>A030-020-140</t>
  </si>
  <si>
    <t>A030-020-150</t>
  </si>
  <si>
    <t>A030-020-160</t>
  </si>
  <si>
    <t>A030-020-170</t>
  </si>
  <si>
    <t>A030-020-180</t>
  </si>
  <si>
    <t>A030-020-190</t>
  </si>
  <si>
    <t>A030-020-200</t>
  </si>
  <si>
    <t>A030-030-010</t>
  </si>
  <si>
    <t>A030-030-020</t>
  </si>
  <si>
    <t>A030-030-030</t>
  </si>
  <si>
    <t>A030-030-040</t>
  </si>
  <si>
    <t>A030-030-050</t>
  </si>
  <si>
    <t>A030-030-060</t>
  </si>
  <si>
    <t>A030-030-070</t>
  </si>
  <si>
    <t>A030-030-080</t>
  </si>
  <si>
    <t>A030-030-090</t>
  </si>
  <si>
    <t>A030-030-100</t>
  </si>
  <si>
    <t>A030-030-110</t>
  </si>
  <si>
    <t>A030-040-010</t>
  </si>
  <si>
    <t>A030-040-020</t>
  </si>
  <si>
    <t>A030-040-030</t>
  </si>
  <si>
    <t>A030-040-040</t>
  </si>
  <si>
    <t>A030-040-050</t>
  </si>
  <si>
    <t>A030-040-060</t>
  </si>
  <si>
    <t>A030-040-070</t>
  </si>
  <si>
    <t>A030-040-080</t>
  </si>
  <si>
    <t>A030-040-090</t>
  </si>
  <si>
    <t>A030-040-100</t>
  </si>
  <si>
    <t>A030-050-010</t>
  </si>
  <si>
    <t>A040-010-010</t>
  </si>
  <si>
    <t>A040-010-020</t>
  </si>
  <si>
    <t>A040-010-030</t>
  </si>
  <si>
    <t>A040-010-040</t>
  </si>
  <si>
    <t>A040-010-050</t>
  </si>
  <si>
    <t>A040-010-060</t>
  </si>
  <si>
    <t>A040-020-010</t>
  </si>
  <si>
    <t>A040-020-020</t>
  </si>
  <si>
    <t>A040-030-010</t>
  </si>
  <si>
    <t>A040-030-020</t>
  </si>
  <si>
    <t>A040-040-010</t>
  </si>
  <si>
    <t>A040-050-010</t>
  </si>
  <si>
    <t>A040-060-010</t>
  </si>
  <si>
    <t>A040-070-010</t>
  </si>
  <si>
    <t>A040-080-010</t>
  </si>
  <si>
    <t>A040-080-020</t>
  </si>
  <si>
    <t>A050-010-010</t>
  </si>
  <si>
    <t>A050-020-010</t>
  </si>
  <si>
    <t>A050-030-010</t>
  </si>
  <si>
    <t>A050-040-010</t>
  </si>
  <si>
    <t>A050-050-010</t>
  </si>
  <si>
    <t>A050-060-010</t>
  </si>
  <si>
    <t>A050-070-010</t>
  </si>
  <si>
    <t>A050-080-010</t>
  </si>
  <si>
    <t>A060-010-010</t>
  </si>
  <si>
    <t>A060-020-010</t>
  </si>
  <si>
    <t>A060-030-010</t>
  </si>
  <si>
    <t>A060-040-010</t>
  </si>
  <si>
    <t>A060-050-010</t>
  </si>
  <si>
    <t>A070-010-010</t>
  </si>
  <si>
    <t>A080-010-010</t>
  </si>
  <si>
    <t>A090-010-010</t>
  </si>
  <si>
    <t>A100-010-010</t>
  </si>
  <si>
    <t>A100-020-010</t>
  </si>
  <si>
    <t>A900-010-011</t>
  </si>
  <si>
    <t>A900-010-012</t>
  </si>
  <si>
    <t>A900-010-013</t>
  </si>
  <si>
    <t>A900-010-014</t>
  </si>
  <si>
    <t>2.7.1</t>
  </si>
  <si>
    <t>2.7.2</t>
  </si>
  <si>
    <t>Primaarseadmete konsultatsioon tehnoloogia ja juhtimise osas</t>
  </si>
  <si>
    <t>Releekaitse ja automaatika praktiline konsultatsioon</t>
  </si>
  <si>
    <t>Releekaitse parametreerimise alane teoreetiline konsultatsioon</t>
  </si>
  <si>
    <t>A900-020-011</t>
  </si>
  <si>
    <t>A900-020-012</t>
  </si>
  <si>
    <t>A900-020-013</t>
  </si>
  <si>
    <t>A900-020-014</t>
  </si>
  <si>
    <t>Releekaitse ja automaatika</t>
  </si>
  <si>
    <t>Latikaitse ja VLTK</t>
  </si>
  <si>
    <t>Liinikaitse ja TLA</t>
  </si>
  <si>
    <t>4.1.1</t>
  </si>
  <si>
    <t>4.1.2</t>
  </si>
  <si>
    <t>4.1.3</t>
  </si>
  <si>
    <t>4.1.4</t>
  </si>
  <si>
    <t>4.1.5</t>
  </si>
  <si>
    <t>4.1.6</t>
  </si>
  <si>
    <t>4.2.1</t>
  </si>
  <si>
    <t>4.2.2</t>
  </si>
  <si>
    <t>4.3.1</t>
  </si>
  <si>
    <t>4.3.2</t>
  </si>
  <si>
    <t>4.8.1</t>
  </si>
  <si>
    <t>4.8.2</t>
  </si>
  <si>
    <t>1.3.1</t>
  </si>
  <si>
    <t>1.3.2</t>
  </si>
  <si>
    <t>Alajaama veevarustus ja kanalisatsioon</t>
  </si>
  <si>
    <t>Kaablikanalid ja -tunnelid</t>
  </si>
  <si>
    <t>2.12.2</t>
  </si>
  <si>
    <t>2.12.1</t>
  </si>
  <si>
    <t>Alajaama juhtimishoone</t>
  </si>
  <si>
    <t>Kood</t>
  </si>
  <si>
    <t>Akupatarei</t>
  </si>
  <si>
    <t>A060-060-010</t>
  </si>
  <si>
    <t>Pingetrafod</t>
  </si>
  <si>
    <t>Voolutrafod</t>
  </si>
  <si>
    <r>
      <t>Pakkuja peab täitma järgneva Pakkumuse vormi ning lisama selle oma Pakkumusele. Vormis toodud hinnad loetakse fikseerituks ning esitatakse ilma KM-ta, kuid nad peavad sisaldama kõiki teisi kulusid nagu üldkulud. Transpordikulud peavad sisalduma paigaldustööde hinnas. Tabeli päise muutmine ei ole lubatud.
Mitut alajaama hõlmava hanke korral tuleb Põhitabel täita iga alajaama kohta eraldi.</t>
    </r>
    <r>
      <rPr>
        <sz val="10"/>
        <color rgb="FFFF0000"/>
        <rFont val="Arial"/>
        <family val="2"/>
        <charset val="186"/>
      </rPr>
      <t xml:space="preserve"> </t>
    </r>
  </si>
  <si>
    <t>Elektrilise osa teostusdokumentatsioon</t>
  </si>
  <si>
    <t>Ehitusliku osa teostusdokumentatsioon</t>
  </si>
  <si>
    <t>Alajaama pakkumuse maksumus kokku</t>
  </si>
  <si>
    <t>ER osa</t>
  </si>
  <si>
    <t>Klient 1 osa</t>
  </si>
  <si>
    <t>Klient 2 osa</t>
  </si>
  <si>
    <t>Klient 3 osa</t>
  </si>
  <si>
    <t>12</t>
  </si>
  <si>
    <t>12.1</t>
  </si>
  <si>
    <t>12.2</t>
  </si>
  <si>
    <t>12.3</t>
  </si>
  <si>
    <t>12.4</t>
  </si>
  <si>
    <t>12.5</t>
  </si>
  <si>
    <t>12.6</t>
  </si>
  <si>
    <t>12.7</t>
  </si>
  <si>
    <t>12.8</t>
  </si>
  <si>
    <t>12.9</t>
  </si>
  <si>
    <t>12.10</t>
  </si>
  <si>
    <t>12.11</t>
  </si>
  <si>
    <t>12.12</t>
  </si>
  <si>
    <t>12.13</t>
  </si>
  <si>
    <t>12.14</t>
  </si>
  <si>
    <t>12.15</t>
  </si>
  <si>
    <t>11.3</t>
  </si>
  <si>
    <t>11.4</t>
  </si>
  <si>
    <t>3.4.11</t>
  </si>
  <si>
    <t>3.4.12</t>
  </si>
  <si>
    <t>A030-040-110</t>
  </si>
  <si>
    <t>A030-040-120</t>
  </si>
  <si>
    <t>Kaablikanalid, kaablitorustik</t>
  </si>
  <si>
    <t>Releekaitse paigaldus</t>
  </si>
  <si>
    <t>Keskpinge lahtrid</t>
  </si>
  <si>
    <t>Uus autotrafo</t>
  </si>
  <si>
    <t>Autotrafo releekaitse</t>
  </si>
  <si>
    <t>Uus trafo</t>
  </si>
  <si>
    <t>Trafo releekaitse</t>
  </si>
  <si>
    <t>Trafo vundament ja õlisüsteem</t>
  </si>
  <si>
    <t>Omatarve</t>
  </si>
  <si>
    <t>Liinide ümberühendamised</t>
  </si>
  <si>
    <t>Kommertsmõõtmine</t>
  </si>
  <si>
    <t>Hoone</t>
  </si>
  <si>
    <t>Muu</t>
  </si>
  <si>
    <t>HIND KOKKU, €</t>
  </si>
  <si>
    <t>3.2.21</t>
  </si>
  <si>
    <t>A030-020-041</t>
  </si>
  <si>
    <t>5.9</t>
  </si>
  <si>
    <t>5.10</t>
  </si>
  <si>
    <t>A050-040-011</t>
  </si>
  <si>
    <t>Alajaama projekteerimistööd</t>
  </si>
  <si>
    <t>Demontaaž, utiliseerimine</t>
  </si>
  <si>
    <t>Šuntreaktor koos kaitsega</t>
  </si>
  <si>
    <t>Kondensaatorpatarei koos kaitsega</t>
  </si>
  <si>
    <t>330 kV jaotusseadme primaarseadmed</t>
  </si>
  <si>
    <t>110 kV jaotusseadme primaarseadmed</t>
  </si>
  <si>
    <t>330 kV lahtri(te) releekaitse</t>
  </si>
  <si>
    <t>110 kV lahtri(te) releekaitse</t>
  </si>
  <si>
    <t>Üldehitustööd VL lahtri(te) kohta</t>
  </si>
  <si>
    <t>Juhtimine ja seireseadmed VL lahtri(te) kohta</t>
  </si>
  <si>
    <t>Alajaama juhtimisarvuti litsentseeritud tarkvara</t>
  </si>
  <si>
    <t>RTU  litsentseeritud tarkvara</t>
  </si>
  <si>
    <t>A050-030-011</t>
  </si>
  <si>
    <t>Muude seadmete litsentseeritud tarkvara</t>
  </si>
  <si>
    <t>liitumiste jaoks</t>
  </si>
  <si>
    <t>Lahk-võimsuslüliti</t>
  </si>
  <si>
    <t>Teotusdokumentatsioon</t>
  </si>
  <si>
    <t>3.2.22</t>
  </si>
  <si>
    <t>A030-020-042</t>
  </si>
  <si>
    <t>Lahk-võimsuslüliti 1 mn-ga</t>
  </si>
  <si>
    <t>Ühitatud mõõtetrafo</t>
  </si>
  <si>
    <t>A030-020-075</t>
  </si>
  <si>
    <t>3.2.23</t>
  </si>
  <si>
    <t>Maanduslüliti</t>
  </si>
  <si>
    <t>3.1.15</t>
  </si>
  <si>
    <t>A030-010-055</t>
  </si>
  <si>
    <t>3.1.16</t>
  </si>
  <si>
    <t>A030-010-021</t>
  </si>
  <si>
    <t>Alajaama sidehoone</t>
  </si>
  <si>
    <t xml:space="preserve">Sidehoone </t>
  </si>
  <si>
    <t>A020-150-010</t>
  </si>
  <si>
    <t>2.11.1</t>
  </si>
  <si>
    <t>2.11.2</t>
  </si>
  <si>
    <t>2.14.1</t>
  </si>
  <si>
    <t>2.14.2</t>
  </si>
  <si>
    <t>2.15</t>
  </si>
  <si>
    <t>2.16</t>
  </si>
  <si>
    <t>tr hoone</t>
  </si>
  <si>
    <t>A020-160-010</t>
  </si>
  <si>
    <t>Trafo hoone</t>
  </si>
  <si>
    <t>Juhtimishoone ja/või sisejaotla installatsioon ja sisustus</t>
  </si>
  <si>
    <t xml:space="preserve">Välis- või sisejaotla elektripaigaldised (valgustus, pistikupesad)  </t>
  </si>
  <si>
    <t>Sidehoone installatsioon ja sisustus</t>
  </si>
  <si>
    <t>A020-160-020</t>
  </si>
  <si>
    <t>Telemaatikaalane konsultatsioon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</si>
</sst>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quot;"/>
    <numFmt numFmtId="165" formatCode="#,##0.00000"/>
  </numFmts>
  <fonts count="11" x14ac:knownFonts="1">
    <font>
      <sz val="10"/>
      <name val="Arial"/>
      <charset val="186"/>
    </font>
    <font>
      <sz val="10"/>
      <name val="Arial"/>
      <family val="2"/>
      <charset val="186"/>
    </font>
    <font>
      <b/>
      <sz val="10"/>
      <name val="Arial"/>
      <family val="2"/>
      <charset val="186"/>
    </font>
    <font>
      <sz val="10"/>
      <name val="Arial"/>
      <family val="2"/>
      <charset val="186"/>
    </font>
    <font>
      <u/>
      <sz val="10"/>
      <name val="Arial"/>
      <family val="2"/>
      <charset val="186"/>
    </font>
    <font>
      <sz val="10"/>
      <name val="Arial"/>
      <family val="2"/>
    </font>
    <font>
      <sz val="12"/>
      <name val="Arial"/>
      <family val="2"/>
    </font>
    <font>
      <b/>
      <sz val="12"/>
      <name val="Arial"/>
      <family val="2"/>
    </font>
    <font>
      <i/>
      <sz val="12"/>
      <name val="Arial"/>
      <family val="2"/>
    </font>
    <font>
      <b/>
      <sz val="12"/>
      <name val="Times New Roman"/>
      <family val="1"/>
      <charset val="186"/>
    </font>
    <font>
      <sz val="10"/>
      <color rgb="FFFF0000"/>
      <name val="Arial"/>
      <family val="2"/>
      <charset val="186"/>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92">
    <xf numFmtId="0" fontId="0" fillId="0" borderId="0" xfId="0"/>
    <xf numFmtId="0" fontId="3" fillId="0" borderId="0" xfId="0" applyFont="1" applyProtection="1"/>
    <xf numFmtId="0" fontId="3" fillId="0" borderId="0" xfId="0" applyFont="1" applyFill="1" applyAlignment="1" applyProtection="1">
      <alignment horizontal="left"/>
    </xf>
    <xf numFmtId="0" fontId="2" fillId="0" borderId="1" xfId="0" applyFont="1" applyFill="1" applyBorder="1" applyAlignment="1" applyProtection="1">
      <alignment horizontal="left"/>
    </xf>
    <xf numFmtId="0" fontId="2" fillId="0" borderId="1" xfId="0" applyFont="1" applyBorder="1" applyProtection="1"/>
    <xf numFmtId="0" fontId="2" fillId="0" borderId="1" xfId="0" applyFont="1" applyBorder="1" applyAlignment="1" applyProtection="1">
      <alignment horizontal="left"/>
    </xf>
    <xf numFmtId="0" fontId="4" fillId="0" borderId="1" xfId="0" applyFont="1" applyBorder="1" applyAlignment="1" applyProtection="1">
      <alignment horizontal="left" indent="1"/>
    </xf>
    <xf numFmtId="0" fontId="2" fillId="0" borderId="1" xfId="0" applyFont="1" applyBorder="1" applyAlignment="1" applyProtection="1">
      <alignment horizontal="left" wrapText="1"/>
    </xf>
    <xf numFmtId="0" fontId="2" fillId="2" borderId="1" xfId="0" applyFont="1" applyFill="1" applyBorder="1" applyAlignment="1" applyProtection="1">
      <alignment horizontal="left"/>
    </xf>
    <xf numFmtId="0" fontId="2" fillId="2" borderId="1" xfId="0" applyFont="1" applyFill="1" applyBorder="1" applyAlignment="1" applyProtection="1">
      <alignment horizontal="center"/>
    </xf>
    <xf numFmtId="0" fontId="2" fillId="0" borderId="0" xfId="0" applyFont="1" applyProtection="1"/>
    <xf numFmtId="0" fontId="2" fillId="0" borderId="1" xfId="0" applyFont="1" applyFill="1" applyBorder="1" applyProtection="1"/>
    <xf numFmtId="0" fontId="5" fillId="0" borderId="0" xfId="0" applyFont="1" applyProtection="1"/>
    <xf numFmtId="0" fontId="2" fillId="0" borderId="0" xfId="0" applyFont="1" applyAlignment="1" applyProtection="1">
      <alignment horizontal="right"/>
    </xf>
    <xf numFmtId="9" fontId="2" fillId="2" borderId="1" xfId="1" applyFont="1" applyFill="1" applyBorder="1" applyAlignment="1" applyProtection="1">
      <alignment horizontal="center"/>
    </xf>
    <xf numFmtId="3" fontId="2" fillId="2" borderId="1" xfId="0" applyNumberFormat="1" applyFont="1" applyFill="1" applyBorder="1" applyAlignment="1" applyProtection="1">
      <alignment horizontal="left"/>
    </xf>
    <xf numFmtId="0" fontId="5" fillId="0" borderId="0" xfId="0" applyFont="1" applyAlignment="1" applyProtection="1">
      <alignment horizontal="center"/>
    </xf>
    <xf numFmtId="0" fontId="1" fillId="0" borderId="1" xfId="0" applyFont="1" applyFill="1" applyBorder="1" applyAlignment="1" applyProtection="1">
      <alignment horizontal="left" indent="1"/>
    </xf>
    <xf numFmtId="0" fontId="1" fillId="0" borderId="1" xfId="0" applyFont="1" applyBorder="1" applyAlignment="1" applyProtection="1">
      <alignment horizontal="center"/>
    </xf>
    <xf numFmtId="17" fontId="3" fillId="0" borderId="0" xfId="0" quotePrefix="1" applyNumberFormat="1" applyFont="1" applyAlignment="1" applyProtection="1">
      <alignment horizontal="right"/>
    </xf>
    <xf numFmtId="0" fontId="3" fillId="0" borderId="0" xfId="0" applyFont="1" applyAlignment="1" applyProtection="1">
      <alignment horizontal="right"/>
    </xf>
    <xf numFmtId="0" fontId="3" fillId="5" borderId="0" xfId="0" applyFont="1" applyFill="1" applyProtection="1"/>
    <xf numFmtId="0" fontId="2" fillId="5" borderId="0" xfId="0" applyFont="1" applyFill="1" applyProtection="1"/>
    <xf numFmtId="16" fontId="1" fillId="0" borderId="1" xfId="0" quotePrefix="1" applyNumberFormat="1" applyFont="1" applyFill="1" applyBorder="1" applyAlignment="1" applyProtection="1">
      <alignment horizontal="left"/>
    </xf>
    <xf numFmtId="0" fontId="1" fillId="0" borderId="1" xfId="0" quotePrefix="1" applyFont="1" applyFill="1" applyBorder="1" applyAlignment="1" applyProtection="1">
      <alignment horizontal="left"/>
    </xf>
    <xf numFmtId="0" fontId="1" fillId="0" borderId="1" xfId="0" applyFont="1" applyBorder="1" applyAlignment="1" applyProtection="1">
      <alignment horizontal="left" indent="1"/>
    </xf>
    <xf numFmtId="0" fontId="1" fillId="0" borderId="1" xfId="0" applyFont="1" applyBorder="1" applyAlignment="1" applyProtection="1">
      <alignment horizontal="left" indent="3"/>
    </xf>
    <xf numFmtId="0" fontId="3" fillId="0" borderId="0" xfId="0" applyFont="1" applyFill="1" applyProtection="1"/>
    <xf numFmtId="0" fontId="2" fillId="0" borderId="1" xfId="0" applyFont="1" applyBorder="1" applyAlignment="1" applyProtection="1">
      <alignment horizontal="center" wrapText="1"/>
    </xf>
    <xf numFmtId="0" fontId="1" fillId="0" borderId="1" xfId="0" applyFont="1" applyFill="1" applyBorder="1" applyProtection="1"/>
    <xf numFmtId="0" fontId="1" fillId="0" borderId="0" xfId="0" applyFont="1" applyProtection="1"/>
    <xf numFmtId="0" fontId="2" fillId="0" borderId="1" xfId="0" applyFont="1" applyBorder="1" applyAlignment="1" applyProtection="1">
      <alignment horizontal="center"/>
    </xf>
    <xf numFmtId="0" fontId="2" fillId="5" borderId="1" xfId="0" applyFont="1" applyFill="1" applyBorder="1" applyAlignment="1" applyProtection="1">
      <alignment horizontal="center" wrapText="1"/>
    </xf>
    <xf numFmtId="0" fontId="2" fillId="5" borderId="1" xfId="0" applyFont="1" applyFill="1" applyBorder="1" applyAlignment="1" applyProtection="1">
      <alignment horizontal="center"/>
    </xf>
    <xf numFmtId="3" fontId="5" fillId="0" borderId="0" xfId="0" applyNumberFormat="1" applyFont="1" applyAlignment="1" applyProtection="1">
      <alignment horizontal="right"/>
    </xf>
    <xf numFmtId="0" fontId="6" fillId="0" borderId="0" xfId="0" applyFont="1" applyProtection="1"/>
    <xf numFmtId="0" fontId="7" fillId="0" borderId="0" xfId="0" applyFont="1" applyFill="1" applyBorder="1" applyAlignment="1" applyProtection="1">
      <alignment horizontal="left"/>
    </xf>
    <xf numFmtId="0" fontId="7" fillId="0" borderId="1" xfId="0" applyFont="1" applyBorder="1" applyProtection="1"/>
    <xf numFmtId="0" fontId="6" fillId="0" borderId="0" xfId="0" applyFont="1" applyBorder="1" applyProtection="1"/>
    <xf numFmtId="0" fontId="6" fillId="0" borderId="1" xfId="0" applyFont="1" applyBorder="1" applyProtection="1"/>
    <xf numFmtId="0" fontId="8" fillId="0" borderId="0" xfId="0" applyFont="1" applyBorder="1" applyProtection="1"/>
    <xf numFmtId="0" fontId="7" fillId="0" borderId="0" xfId="0" applyFont="1" applyProtection="1"/>
    <xf numFmtId="0" fontId="7" fillId="0" borderId="1" xfId="0" applyFont="1" applyBorder="1" applyAlignment="1" applyProtection="1">
      <alignment horizontal="center" wrapText="1"/>
    </xf>
    <xf numFmtId="3" fontId="7" fillId="0" borderId="1" xfId="0" applyNumberFormat="1" applyFont="1" applyBorder="1" applyProtection="1"/>
    <xf numFmtId="3" fontId="6" fillId="0" borderId="1" xfId="0" applyNumberFormat="1" applyFont="1" applyBorder="1" applyProtection="1"/>
    <xf numFmtId="0" fontId="8" fillId="0" borderId="0" xfId="0" applyFont="1" applyProtection="1"/>
    <xf numFmtId="0" fontId="6" fillId="3" borderId="2" xfId="0" applyFont="1" applyFill="1" applyBorder="1" applyProtection="1">
      <protection locked="0"/>
    </xf>
    <xf numFmtId="0" fontId="9" fillId="6" borderId="0" xfId="0" applyFont="1" applyFill="1" applyProtection="1">
      <protection locked="0"/>
    </xf>
    <xf numFmtId="1" fontId="2" fillId="2" borderId="1" xfId="1" applyNumberFormat="1" applyFont="1" applyFill="1" applyBorder="1" applyAlignment="1" applyProtection="1">
      <alignment horizontal="center"/>
    </xf>
    <xf numFmtId="2" fontId="2" fillId="0" borderId="1" xfId="0" applyNumberFormat="1" applyFont="1" applyBorder="1" applyAlignment="1" applyProtection="1">
      <alignment horizontal="center" wrapText="1"/>
    </xf>
    <xf numFmtId="2" fontId="3" fillId="0" borderId="0" xfId="0" applyNumberFormat="1" applyFont="1" applyProtection="1"/>
    <xf numFmtId="2" fontId="2" fillId="0" borderId="0" xfId="0" applyNumberFormat="1" applyFont="1" applyProtection="1"/>
    <xf numFmtId="2" fontId="2" fillId="0" borderId="1" xfId="0" applyNumberFormat="1" applyFont="1" applyBorder="1" applyAlignment="1" applyProtection="1">
      <alignment horizontal="center"/>
    </xf>
    <xf numFmtId="2" fontId="2" fillId="2" borderId="1" xfId="0" applyNumberFormat="1" applyFont="1" applyFill="1" applyBorder="1" applyAlignment="1" applyProtection="1">
      <alignment horizontal="center"/>
    </xf>
    <xf numFmtId="2" fontId="2" fillId="2" borderId="1" xfId="1" applyNumberFormat="1" applyFont="1" applyFill="1" applyBorder="1" applyAlignment="1" applyProtection="1">
      <alignment horizontal="center"/>
    </xf>
    <xf numFmtId="2" fontId="3" fillId="0" borderId="0" xfId="0" applyNumberFormat="1" applyFont="1" applyAlignment="1" applyProtection="1">
      <alignment horizontal="center"/>
    </xf>
    <xf numFmtId="0" fontId="2" fillId="0" borderId="1" xfId="0" applyFont="1" applyBorder="1"/>
    <xf numFmtId="0" fontId="2" fillId="0" borderId="1" xfId="0" applyFont="1" applyBorder="1" applyAlignment="1">
      <alignment horizontal="center" wrapText="1"/>
    </xf>
    <xf numFmtId="0" fontId="0" fillId="0" borderId="1" xfId="0" applyBorder="1"/>
    <xf numFmtId="0" fontId="1" fillId="0" borderId="0" xfId="2" applyFont="1" applyProtection="1"/>
    <xf numFmtId="0" fontId="2" fillId="0" borderId="1" xfId="0" applyFont="1" applyBorder="1" applyAlignment="1">
      <alignment horizontal="right"/>
    </xf>
    <xf numFmtId="0" fontId="0" fillId="0" borderId="1" xfId="0" applyFill="1" applyBorder="1"/>
    <xf numFmtId="164" fontId="0" fillId="0" borderId="1" xfId="0" applyNumberFormat="1" applyBorder="1"/>
    <xf numFmtId="0" fontId="2" fillId="0" borderId="0" xfId="0" applyFont="1" applyAlignment="1" applyProtection="1">
      <alignment wrapText="1"/>
    </xf>
    <xf numFmtId="9" fontId="1" fillId="0" borderId="1" xfId="1" quotePrefix="1" applyFont="1" applyFill="1" applyBorder="1" applyAlignment="1" applyProtection="1">
      <alignment horizontal="center"/>
    </xf>
    <xf numFmtId="9" fontId="1" fillId="3" borderId="1" xfId="1" quotePrefix="1" applyFont="1" applyFill="1" applyBorder="1" applyAlignment="1" applyProtection="1">
      <alignment horizontal="center"/>
      <protection locked="0"/>
    </xf>
    <xf numFmtId="2" fontId="1" fillId="3" borderId="1" xfId="1" quotePrefix="1" applyNumberFormat="1" applyFont="1" applyFill="1" applyBorder="1" applyAlignment="1" applyProtection="1">
      <alignment horizontal="center"/>
      <protection locked="0"/>
    </xf>
    <xf numFmtId="1" fontId="1" fillId="3" borderId="1" xfId="1" quotePrefix="1" applyNumberFormat="1" applyFont="1" applyFill="1" applyBorder="1" applyAlignment="1" applyProtection="1">
      <alignment horizontal="center"/>
      <protection locked="0"/>
    </xf>
    <xf numFmtId="3" fontId="1" fillId="0" borderId="1" xfId="0" applyNumberFormat="1" applyFont="1" applyBorder="1" applyAlignment="1" applyProtection="1">
      <alignment horizontal="right"/>
    </xf>
    <xf numFmtId="3" fontId="1" fillId="0" borderId="1" xfId="0" applyNumberFormat="1" applyFont="1" applyBorder="1" applyProtection="1"/>
    <xf numFmtId="0" fontId="10" fillId="0" borderId="0" xfId="0" applyFont="1" applyProtection="1"/>
    <xf numFmtId="0" fontId="1" fillId="0" borderId="1" xfId="0" applyFont="1" applyFill="1" applyBorder="1" applyAlignment="1" applyProtection="1">
      <alignment horizontal="left" indent="3"/>
    </xf>
    <xf numFmtId="0" fontId="1" fillId="0" borderId="1" xfId="0" applyFont="1" applyBorder="1"/>
    <xf numFmtId="0" fontId="1" fillId="0" borderId="1" xfId="0" applyFont="1" applyBorder="1" applyAlignment="1" applyProtection="1">
      <alignment horizontal="left" wrapText="1" indent="1"/>
    </xf>
    <xf numFmtId="0" fontId="1" fillId="0" borderId="0" xfId="0" applyFont="1" applyFill="1" applyProtection="1"/>
    <xf numFmtId="9" fontId="1" fillId="2" borderId="1" xfId="1" applyFont="1" applyFill="1" applyBorder="1" applyAlignment="1" applyProtection="1">
      <alignment horizontal="center"/>
    </xf>
    <xf numFmtId="2" fontId="1" fillId="2" borderId="1" xfId="1" applyNumberFormat="1" applyFont="1" applyFill="1" applyBorder="1" applyAlignment="1" applyProtection="1">
      <alignment horizontal="center"/>
    </xf>
    <xf numFmtId="1" fontId="1" fillId="2" borderId="1" xfId="1" applyNumberFormat="1" applyFont="1" applyFill="1" applyBorder="1" applyAlignment="1" applyProtection="1">
      <alignment horizontal="center"/>
    </xf>
    <xf numFmtId="0" fontId="1" fillId="0" borderId="1" xfId="0" applyFont="1" applyBorder="1" applyAlignment="1" applyProtection="1">
      <alignment horizontal="left" wrapText="1" indent="3"/>
    </xf>
    <xf numFmtId="1" fontId="1" fillId="0" borderId="1" xfId="0" applyNumberFormat="1" applyFont="1" applyBorder="1" applyProtection="1"/>
    <xf numFmtId="3" fontId="1" fillId="4" borderId="1" xfId="0" applyNumberFormat="1" applyFont="1" applyFill="1" applyBorder="1" applyProtection="1"/>
    <xf numFmtId="1" fontId="1" fillId="2" borderId="1" xfId="0" applyNumberFormat="1" applyFont="1" applyFill="1" applyBorder="1" applyAlignment="1" applyProtection="1">
      <alignment horizontal="left"/>
    </xf>
    <xf numFmtId="16" fontId="1" fillId="0" borderId="1" xfId="0" quotePrefix="1" applyNumberFormat="1" applyFont="1" applyBorder="1" applyProtection="1"/>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xf>
    <xf numFmtId="3" fontId="1" fillId="0" borderId="1" xfId="0" applyNumberFormat="1" applyFont="1" applyFill="1" applyBorder="1" applyProtection="1"/>
    <xf numFmtId="9" fontId="1" fillId="3" borderId="1" xfId="1" quotePrefix="1" applyFont="1" applyFill="1" applyBorder="1" applyAlignment="1" applyProtection="1">
      <alignment horizontal="left"/>
      <protection locked="0"/>
    </xf>
    <xf numFmtId="165" fontId="3" fillId="0" borderId="0" xfId="0" applyNumberFormat="1" applyFont="1" applyProtection="1"/>
    <xf numFmtId="3" fontId="1" fillId="2" borderId="1" xfId="1" applyNumberFormat="1" applyFont="1" applyFill="1" applyBorder="1" applyAlignment="1" applyProtection="1">
      <alignment horizontal="center"/>
    </xf>
    <xf numFmtId="3" fontId="2" fillId="2" borderId="1" xfId="1" applyNumberFormat="1" applyFont="1" applyFill="1" applyBorder="1" applyAlignment="1" applyProtection="1">
      <alignment horizontal="center"/>
    </xf>
    <xf numFmtId="0" fontId="1" fillId="0" borderId="0" xfId="0" applyFont="1" applyAlignment="1" applyProtection="1">
      <alignment horizontal="left" vertical="top" wrapText="1"/>
    </xf>
    <xf numFmtId="0" fontId="3" fillId="0" borderId="0" xfId="0" applyFont="1" applyAlignment="1" applyProtection="1">
      <alignment horizontal="left" vertical="top" wrapText="1"/>
    </xf>
  </cellXfs>
  <cellStyles count="3">
    <cellStyle name="Normaallaad 5" xfId="2"/>
    <cellStyle name="Normal" xfId="0" builtinId="0"/>
    <cellStyle name="Percent" xfId="1"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19049</xdr:rowOff>
    </xdr:from>
    <xdr:to>
      <xdr:col>7</xdr:col>
      <xdr:colOff>923925</xdr:colOff>
      <xdr:row>23</xdr:row>
      <xdr:rowOff>28575</xdr:rowOff>
    </xdr:to>
    <xdr:sp macro="" textlink="">
      <xdr:nvSpPr>
        <xdr:cNvPr id="2054" name="Text Box 6"/>
        <xdr:cNvSpPr txBox="1">
          <a:spLocks noChangeArrowheads="1"/>
        </xdr:cNvSpPr>
      </xdr:nvSpPr>
      <xdr:spPr bwMode="auto">
        <a:xfrm>
          <a:off x="9525" y="19049"/>
          <a:ext cx="5181600" cy="37338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t-EE" sz="1000" b="1" i="0" u="none" strike="noStrike" baseline="0">
              <a:solidFill>
                <a:srgbClr val="000000"/>
              </a:solidFill>
              <a:latin typeface="Arial"/>
              <a:cs typeface="Arial"/>
            </a:rPr>
            <a:t>Pakkumuse hinnatabelite täitmise juhend</a:t>
          </a:r>
          <a:endParaRPr lang="et-EE" sz="1000" b="0" i="0" u="none" strike="noStrike" baseline="0">
            <a:solidFill>
              <a:srgbClr val="000000"/>
            </a:solidFill>
            <a:latin typeface="Arial"/>
            <a:cs typeface="Arial"/>
          </a:endParaRPr>
        </a:p>
        <a:p>
          <a:pPr algn="l" rtl="0">
            <a:defRPr sz="1000"/>
          </a:pPr>
          <a:endParaRPr lang="et-EE" sz="1000" b="0" i="0" u="none" strike="noStrike" baseline="0">
            <a:solidFill>
              <a:srgbClr val="000000"/>
            </a:solidFill>
            <a:latin typeface="Arial"/>
            <a:cs typeface="Arial"/>
          </a:endParaRPr>
        </a:p>
        <a:p>
          <a:pPr algn="l" rtl="0">
            <a:defRPr sz="1000"/>
          </a:pPr>
          <a:r>
            <a:rPr lang="et-EE" sz="1000" b="0" i="0" u="none" strike="noStrike" baseline="0">
              <a:solidFill>
                <a:srgbClr val="000000"/>
              </a:solidFill>
              <a:latin typeface="Arial"/>
              <a:cs typeface="Arial"/>
            </a:rPr>
            <a:t>Pakkumuse hinnatabelite täpne täitmine on kohustuslik! </a:t>
          </a:r>
        </a:p>
        <a:p>
          <a:pPr algn="l" rtl="0">
            <a:defRPr sz="1000"/>
          </a:pPr>
          <a:r>
            <a:rPr lang="et-EE" sz="1000" b="0" i="0" u="none" strike="noStrike" baseline="0">
              <a:solidFill>
                <a:srgbClr val="000000"/>
              </a:solidFill>
              <a:latin typeface="Arial"/>
              <a:cs typeface="Arial"/>
            </a:rPr>
            <a:t>Pakkumuse hinnatabelite päiste ja ridade muutmine on ei ole lubatud.</a:t>
          </a:r>
        </a:p>
        <a:p>
          <a:pPr algn="l" rtl="0">
            <a:defRPr sz="1000"/>
          </a:pPr>
          <a:r>
            <a:rPr lang="et-EE" sz="1000" b="0" i="0" u="none" strike="noStrike" baseline="0">
              <a:solidFill>
                <a:srgbClr val="000000"/>
              </a:solidFill>
              <a:latin typeface="Arial"/>
              <a:cs typeface="Arial"/>
            </a:rPr>
            <a:t>Konkursile esitatakse pakkumuse hinnatabelid elektrooniliselt *.xls formaadis. </a:t>
          </a:r>
        </a:p>
        <a:p>
          <a:pPr algn="l" rtl="0">
            <a:defRPr sz="1000"/>
          </a:pPr>
          <a:r>
            <a:rPr lang="et-EE" sz="1000" b="0" i="0" u="none" strike="noStrike" baseline="0">
              <a:solidFill>
                <a:srgbClr val="000000"/>
              </a:solidFill>
              <a:latin typeface="Arial"/>
              <a:cs typeface="Arial"/>
            </a:rPr>
            <a:t>Täita tuleb rohelised väljad.</a:t>
          </a:r>
        </a:p>
        <a:p>
          <a:pPr algn="l" rtl="0">
            <a:defRPr sz="1000"/>
          </a:pPr>
          <a:endParaRPr lang="et-EE" sz="1000" b="0" i="0" u="none" strike="noStrike" baseline="0">
            <a:solidFill>
              <a:srgbClr val="000000"/>
            </a:solidFill>
            <a:latin typeface="Arial"/>
            <a:cs typeface="Arial"/>
          </a:endParaRPr>
        </a:p>
        <a:p>
          <a:pPr algn="l" rtl="0">
            <a:defRPr sz="1000"/>
          </a:pPr>
          <a:r>
            <a:rPr lang="et-EE" sz="1000" b="0" i="0" u="sng" strike="noStrike" baseline="0">
              <a:solidFill>
                <a:srgbClr val="000000"/>
              </a:solidFill>
              <a:latin typeface="Arial"/>
              <a:cs typeface="Arial"/>
            </a:rPr>
            <a:t>Koondtabel</a:t>
          </a:r>
          <a:endParaRPr lang="et-EE" sz="1000" b="0" i="0" u="none" strike="noStrike" baseline="0">
            <a:solidFill>
              <a:srgbClr val="000000"/>
            </a:solidFill>
            <a:latin typeface="Arial"/>
            <a:cs typeface="Arial"/>
          </a:endParaRPr>
        </a:p>
        <a:p>
          <a:pPr algn="l" rtl="0">
            <a:defRPr sz="1000"/>
          </a:pPr>
          <a:endParaRPr lang="et-EE" sz="1000" b="0" i="0" u="none" strike="noStrike" baseline="0">
            <a:solidFill>
              <a:srgbClr val="000000"/>
            </a:solidFill>
            <a:latin typeface="Arial"/>
            <a:cs typeface="Arial"/>
          </a:endParaRPr>
        </a:p>
        <a:p>
          <a:pPr algn="l" rtl="0">
            <a:defRPr sz="1000"/>
          </a:pPr>
          <a:r>
            <a:rPr lang="et-EE" sz="1000" b="0" i="0" u="none" strike="noStrike" baseline="0">
              <a:solidFill>
                <a:srgbClr val="000000"/>
              </a:solidFill>
              <a:latin typeface="Arial"/>
              <a:cs typeface="Arial"/>
            </a:rPr>
            <a:t>Koondtabelis täita rohelised väljad.</a:t>
          </a:r>
        </a:p>
        <a:p>
          <a:pPr algn="l" rtl="0">
            <a:defRPr sz="1000"/>
          </a:pPr>
          <a:endParaRPr lang="et-EE" sz="1000" b="0" i="0" u="none" strike="noStrike" baseline="0">
            <a:solidFill>
              <a:srgbClr val="000000"/>
            </a:solidFill>
            <a:latin typeface="Arial"/>
            <a:cs typeface="Arial"/>
          </a:endParaRPr>
        </a:p>
        <a:p>
          <a:pPr algn="l" rtl="0">
            <a:defRPr sz="1000"/>
          </a:pPr>
          <a:r>
            <a:rPr lang="et-EE" sz="1000" b="0" i="0" u="sng" strike="noStrike" baseline="0">
              <a:solidFill>
                <a:srgbClr val="000000"/>
              </a:solidFill>
              <a:latin typeface="Arial"/>
              <a:cs typeface="Arial"/>
            </a:rPr>
            <a:t>Pakkumuse hinnatabel – ALAJAAMA PÕHITABEL</a:t>
          </a:r>
          <a:endParaRPr lang="et-EE" sz="1000" b="0" i="0" u="none" strike="noStrike" baseline="0">
            <a:solidFill>
              <a:srgbClr val="000000"/>
            </a:solidFill>
            <a:latin typeface="Arial"/>
            <a:cs typeface="Arial"/>
          </a:endParaRPr>
        </a:p>
        <a:p>
          <a:pPr algn="l" rtl="0">
            <a:defRPr sz="1000"/>
          </a:pPr>
          <a:endParaRPr lang="et-EE" sz="1000" b="0" i="0" u="none" strike="noStrike" baseline="0">
            <a:solidFill>
              <a:srgbClr val="000000"/>
            </a:solidFill>
            <a:latin typeface="Arial"/>
            <a:cs typeface="Arial"/>
          </a:endParaRPr>
        </a:p>
        <a:p>
          <a:pPr algn="l" rtl="0">
            <a:defRPr sz="1000"/>
          </a:pPr>
          <a:r>
            <a:rPr lang="et-EE" sz="1000" b="0" i="0" u="none" strike="noStrike" baseline="0">
              <a:solidFill>
                <a:srgbClr val="000000"/>
              </a:solidFill>
              <a:latin typeface="Arial"/>
              <a:cs typeface="Arial"/>
            </a:rPr>
            <a:t>Pakkujal tuleb täita veerud “Maht kokku ühikutes” ja “Ühiku hind”. Veerud “ER maht”, “Kliendi maht” on eelnevalt projektijuhi poolt täidetud.</a:t>
          </a:r>
        </a:p>
        <a:p>
          <a:pPr algn="l" rtl="0">
            <a:defRPr sz="1000"/>
          </a:pPr>
          <a:r>
            <a:rPr lang="et-EE" sz="1000" b="0" i="0" u="none" strike="noStrike" baseline="0">
              <a:solidFill>
                <a:srgbClr val="000000"/>
              </a:solidFill>
              <a:latin typeface="Arial"/>
              <a:cs typeface="Arial"/>
            </a:rPr>
            <a:t>Pakkumuse vormi on kirjutatud valemid veergudesse “ER osa hind”, “Kliendi osa hind” ja “Hind kokku” ning reale “Hind kokku”.</a:t>
          </a:r>
        </a:p>
        <a:p>
          <a:pPr algn="l" rtl="0">
            <a:defRPr sz="1000"/>
          </a:pPr>
          <a:r>
            <a:rPr lang="et-EE" sz="1000" b="0" i="0" u="none" strike="noStrike" baseline="0">
              <a:solidFill>
                <a:srgbClr val="000000"/>
              </a:solidFill>
              <a:latin typeface="Arial"/>
              <a:cs typeface="Arial"/>
            </a:rPr>
            <a:t>Alajaotuste pealkirjade (kirjed bold text’iga) ning alapealkirjade (alla joonitud kirjed underline text) ridadele hindu mitte kirjutada – vastavad ruudud on halliks värvitud.</a:t>
          </a:r>
        </a:p>
        <a:p>
          <a:pPr algn="l" rtl="0">
            <a:defRPr sz="1000"/>
          </a:pPr>
          <a:r>
            <a:rPr lang="et-EE" sz="1000" b="0" i="0" u="none" strike="noStrike" baseline="0">
              <a:solidFill>
                <a:srgbClr val="000000"/>
              </a:solidFill>
              <a:latin typeface="Arial"/>
              <a:cs typeface="Arial"/>
            </a:rPr>
            <a:t>Tabeli kirjed, mis konkreetses pakkumises puuduvad, jätta täitmata. </a:t>
          </a:r>
        </a:p>
        <a:p>
          <a:pPr algn="l" rtl="0">
            <a:defRPr sz="1000"/>
          </a:pPr>
          <a:r>
            <a:rPr lang="et-EE" sz="1000" b="0" i="0" u="none" strike="noStrike" baseline="0">
              <a:solidFill>
                <a:srgbClr val="000000"/>
              </a:solidFill>
              <a:latin typeface="Arial"/>
              <a:cs typeface="Arial"/>
            </a:rPr>
            <a:t>Alajaotusse “Muud” loetleda tabelis puuduvad tarned/tööd. Vajadusel tabelit ridade lisamisega pikendada. </a:t>
          </a:r>
          <a:r>
            <a:rPr lang="et-EE" sz="1000" b="1" i="0" u="none" strike="noStrike" baseline="0">
              <a:solidFill>
                <a:srgbClr val="000000"/>
              </a:solidFill>
              <a:latin typeface="Arial"/>
              <a:cs typeface="Arial"/>
            </a:rPr>
            <a:t>NB!</a:t>
          </a:r>
          <a:r>
            <a:rPr lang="et-EE" sz="1000" b="0" i="0" u="none" strike="noStrike" baseline="0">
              <a:solidFill>
                <a:srgbClr val="000000"/>
              </a:solidFill>
              <a:latin typeface="Arial"/>
              <a:cs typeface="Arial"/>
            </a:rPr>
            <a:t> Ridade lisamisel kontrollida valemite õigsust!</a:t>
          </a:r>
        </a:p>
        <a:p>
          <a:pPr algn="l" rtl="0">
            <a:defRPr sz="1000"/>
          </a:pPr>
          <a:endParaRPr lang="et-EE"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4:C12"/>
  <sheetViews>
    <sheetView tabSelected="1" workbookViewId="0">
      <selection activeCell="B4" sqref="B4"/>
    </sheetView>
  </sheetViews>
  <sheetFormatPr defaultColWidth="9.21875" defaultRowHeight="15" outlineLevelRow="1" x14ac:dyDescent="0.25"/>
  <cols>
    <col min="1" max="1" width="9.77734375" style="35" customWidth="1"/>
    <col min="2" max="2" width="44.77734375" style="35" customWidth="1"/>
    <col min="3" max="3" width="17.77734375" style="35" customWidth="1"/>
    <col min="4" max="4" width="16.77734375" style="35" customWidth="1"/>
    <col min="5" max="16384" width="9.21875" style="35"/>
  </cols>
  <sheetData>
    <row r="4" spans="1:3" x14ac:dyDescent="0.25">
      <c r="A4" s="35" t="s">
        <v>200</v>
      </c>
      <c r="B4" s="46"/>
    </row>
    <row r="5" spans="1:3" ht="15.6" x14ac:dyDescent="0.3">
      <c r="A5" s="35" t="s">
        <v>248</v>
      </c>
      <c r="B5" s="47"/>
    </row>
    <row r="6" spans="1:3" ht="15.6" x14ac:dyDescent="0.3">
      <c r="C6" s="41" t="s">
        <v>261</v>
      </c>
    </row>
    <row r="7" spans="1:3" ht="15.6" x14ac:dyDescent="0.3">
      <c r="A7" s="36"/>
      <c r="B7" s="37" t="s">
        <v>10</v>
      </c>
      <c r="C7" s="42" t="s">
        <v>33</v>
      </c>
    </row>
    <row r="8" spans="1:3" hidden="1" outlineLevel="1" x14ac:dyDescent="0.25">
      <c r="A8" s="38"/>
      <c r="B8" s="39" t="s">
        <v>449</v>
      </c>
      <c r="C8" s="44">
        <f>+'AJ põhitabel'!O7</f>
        <v>0</v>
      </c>
    </row>
    <row r="9" spans="1:3" s="45" customFormat="1" ht="15.6" hidden="1" outlineLevel="1" x14ac:dyDescent="0.3">
      <c r="A9" s="40"/>
      <c r="B9" s="39" t="s">
        <v>450</v>
      </c>
      <c r="C9" s="44">
        <f>+'AJ põhitabel'!P7</f>
        <v>0</v>
      </c>
    </row>
    <row r="10" spans="1:3" s="45" customFormat="1" ht="15.6" hidden="1" outlineLevel="1" x14ac:dyDescent="0.3">
      <c r="A10" s="40"/>
      <c r="B10" s="39" t="s">
        <v>451</v>
      </c>
      <c r="C10" s="44">
        <f>+'AJ põhitabel'!Q7</f>
        <v>0</v>
      </c>
    </row>
    <row r="11" spans="1:3" hidden="1" outlineLevel="1" x14ac:dyDescent="0.25">
      <c r="A11" s="38"/>
      <c r="B11" s="39" t="s">
        <v>452</v>
      </c>
      <c r="C11" s="44">
        <f>+'AJ põhitabel'!R7</f>
        <v>0</v>
      </c>
    </row>
    <row r="12" spans="1:3" ht="15.6" collapsed="1" x14ac:dyDescent="0.3">
      <c r="A12" s="38"/>
      <c r="B12" s="37" t="s">
        <v>448</v>
      </c>
      <c r="C12" s="43">
        <f>+'AJ põhitabel'!S7</f>
        <v>0</v>
      </c>
    </row>
  </sheetData>
  <sheetProtection algorithmName="SHA-512" hashValue="dohpUR/mZIpyPc8iBMlx0qV7R6/KuycOtGHKDeDkbZCU3hQMw7ZLMdjbNW5KZhLHNNdXNUkCvBpTmTqDD9sssQ==" saltValue="yKuCobx1yqosftxuiiWj3Q==" spinCount="100000" sheet="1" objects="1" scenarios="1" selectLockedCells="1"/>
  <protectedRanges>
    <protectedRange sqref="B4:B5" name="Range1"/>
  </protectedRanges>
  <phoneticPr fontId="0" type="noConversion"/>
  <pageMargins left="0.39370078740157483" right="0.39370078740157483" top="0.78740157480314965" bottom="0.78740157480314965" header="0.59055118110236227" footer="0.59055118110236227"/>
  <pageSetup paperSize="9" orientation="portrait" r:id="rId1"/>
  <headerFooter alignWithMargins="0">
    <oddFooter>&amp;CPage &amp;P of &amp;N&amp;R&amp;F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193"/>
  <sheetViews>
    <sheetView topLeftCell="E1" zoomScaleSheetLayoutView="100" workbookViewId="0">
      <selection activeCell="L9" sqref="L9"/>
    </sheetView>
  </sheetViews>
  <sheetFormatPr defaultColWidth="9.21875" defaultRowHeight="13.2" outlineLevelCol="1" x14ac:dyDescent="0.25"/>
  <cols>
    <col min="1" max="1" width="4" style="30" hidden="1" customWidth="1"/>
    <col min="2" max="2" width="9.5546875" style="30" hidden="1" customWidth="1"/>
    <col min="3" max="3" width="6.77734375" style="1" hidden="1" customWidth="1"/>
    <col min="4" max="4" width="12.44140625" style="27" customWidth="1"/>
    <col min="5" max="5" width="6.21875" style="2" customWidth="1"/>
    <col min="6" max="6" width="74.44140625" style="1" bestFit="1" customWidth="1"/>
    <col min="7" max="7" width="6.77734375" style="1" customWidth="1"/>
    <col min="8" max="8" width="5.5546875" style="1" customWidth="1"/>
    <col min="9" max="9" width="7.77734375" style="1" hidden="1" customWidth="1" outlineLevel="1"/>
    <col min="10" max="11" width="7.77734375" style="21" hidden="1" customWidth="1" outlineLevel="1"/>
    <col min="12" max="12" width="8.5546875" style="50" customWidth="1" collapsed="1"/>
    <col min="13" max="13" width="7.77734375" style="1" bestFit="1" customWidth="1"/>
    <col min="14" max="14" width="10.77734375" style="12" bestFit="1" customWidth="1"/>
    <col min="15" max="15" width="11.77734375" style="1" hidden="1" customWidth="1" outlineLevel="1"/>
    <col min="16" max="18" width="11.5546875" style="1" hidden="1" customWidth="1" outlineLevel="1"/>
    <col min="19" max="19" width="11.21875" style="1" bestFit="1" customWidth="1" collapsed="1"/>
    <col min="20" max="20" width="9.21875" style="1"/>
    <col min="21" max="21" width="9.5546875" style="1" bestFit="1" customWidth="1"/>
    <col min="22" max="16384" width="9.21875" style="1"/>
  </cols>
  <sheetData>
    <row r="1" spans="1:21" x14ac:dyDescent="0.25">
      <c r="F1" s="12">
        <f>+Koondtabel!B4</f>
        <v>0</v>
      </c>
      <c r="M1" s="10"/>
      <c r="O1" s="10"/>
      <c r="S1" s="13"/>
    </row>
    <row r="2" spans="1:21" x14ac:dyDescent="0.25">
      <c r="F2" s="12">
        <f>+Koondtabel!B5</f>
        <v>0</v>
      </c>
      <c r="M2" s="10"/>
      <c r="O2" s="10"/>
      <c r="S2" s="13"/>
    </row>
    <row r="3" spans="1:21" x14ac:dyDescent="0.25">
      <c r="F3" s="10" t="s">
        <v>173</v>
      </c>
      <c r="G3" s="10"/>
      <c r="I3" s="10"/>
      <c r="J3" s="22"/>
      <c r="K3" s="22"/>
      <c r="L3" s="51"/>
    </row>
    <row r="4" spans="1:21" ht="52.5" customHeight="1" x14ac:dyDescent="0.25">
      <c r="F4" s="90" t="s">
        <v>445</v>
      </c>
      <c r="G4" s="91"/>
      <c r="H4" s="91"/>
      <c r="I4" s="91"/>
      <c r="J4" s="91"/>
      <c r="K4" s="91"/>
      <c r="L4" s="91"/>
      <c r="M4" s="91"/>
      <c r="N4" s="91"/>
      <c r="O4" s="91"/>
      <c r="P4" s="91"/>
      <c r="Q4" s="91"/>
      <c r="R4" s="91"/>
      <c r="S4" s="91"/>
    </row>
    <row r="5" spans="1:21" x14ac:dyDescent="0.25">
      <c r="N5" s="16" t="s">
        <v>262</v>
      </c>
      <c r="O5" s="16" t="s">
        <v>262</v>
      </c>
      <c r="P5" s="16" t="s">
        <v>262</v>
      </c>
      <c r="Q5" s="16" t="s">
        <v>262</v>
      </c>
      <c r="R5" s="16" t="s">
        <v>262</v>
      </c>
      <c r="S5" s="16" t="s">
        <v>262</v>
      </c>
    </row>
    <row r="6" spans="1:21" ht="39.6" x14ac:dyDescent="0.25">
      <c r="B6" s="63" t="s">
        <v>508</v>
      </c>
      <c r="C6" s="10"/>
      <c r="D6" s="11" t="s">
        <v>440</v>
      </c>
      <c r="E6" s="3" t="s">
        <v>171</v>
      </c>
      <c r="F6" s="4" t="s">
        <v>10</v>
      </c>
      <c r="G6" s="28" t="s">
        <v>251</v>
      </c>
      <c r="H6" s="28" t="s">
        <v>256</v>
      </c>
      <c r="I6" s="28" t="s">
        <v>270</v>
      </c>
      <c r="J6" s="32" t="s">
        <v>271</v>
      </c>
      <c r="K6" s="32" t="s">
        <v>275</v>
      </c>
      <c r="L6" s="49" t="s">
        <v>249</v>
      </c>
      <c r="M6" s="31" t="s">
        <v>8</v>
      </c>
      <c r="N6" s="28" t="s">
        <v>9</v>
      </c>
      <c r="O6" s="28" t="s">
        <v>257</v>
      </c>
      <c r="P6" s="28" t="s">
        <v>272</v>
      </c>
      <c r="Q6" s="28" t="s">
        <v>273</v>
      </c>
      <c r="R6" s="28" t="s">
        <v>274</v>
      </c>
      <c r="S6" s="28" t="s">
        <v>33</v>
      </c>
    </row>
    <row r="7" spans="1:21" x14ac:dyDescent="0.25">
      <c r="A7" s="30">
        <v>7</v>
      </c>
      <c r="D7" s="29"/>
      <c r="E7" s="3"/>
      <c r="F7" s="4" t="s">
        <v>34</v>
      </c>
      <c r="G7" s="31"/>
      <c r="H7" s="31"/>
      <c r="I7" s="31"/>
      <c r="J7" s="33"/>
      <c r="K7" s="33"/>
      <c r="L7" s="52"/>
      <c r="M7" s="4"/>
      <c r="N7" s="79"/>
      <c r="O7" s="80">
        <f t="shared" ref="O7:R7" si="0">SUM(O8:O190)</f>
        <v>0</v>
      </c>
      <c r="P7" s="80">
        <f t="shared" si="0"/>
        <v>0</v>
      </c>
      <c r="Q7" s="80">
        <f t="shared" si="0"/>
        <v>0</v>
      </c>
      <c r="R7" s="80">
        <f t="shared" si="0"/>
        <v>0</v>
      </c>
      <c r="S7" s="80">
        <f>SUM(S8:S190)</f>
        <v>0</v>
      </c>
      <c r="T7" s="10"/>
    </row>
    <row r="8" spans="1:21" x14ac:dyDescent="0.25">
      <c r="A8" s="30">
        <v>8</v>
      </c>
      <c r="D8" s="29"/>
      <c r="E8" s="3">
        <v>1</v>
      </c>
      <c r="F8" s="5" t="s">
        <v>100</v>
      </c>
      <c r="G8" s="9"/>
      <c r="H8" s="9"/>
      <c r="I8" s="9"/>
      <c r="J8" s="9"/>
      <c r="K8" s="9"/>
      <c r="L8" s="53"/>
      <c r="M8" s="8"/>
      <c r="N8" s="81"/>
      <c r="O8" s="15"/>
      <c r="P8" s="15"/>
      <c r="Q8" s="15"/>
      <c r="R8" s="15"/>
      <c r="S8" s="15"/>
    </row>
    <row r="9" spans="1:21" x14ac:dyDescent="0.25">
      <c r="A9" s="30">
        <v>9</v>
      </c>
      <c r="C9" s="1" t="s">
        <v>201</v>
      </c>
      <c r="D9" s="29" t="s">
        <v>280</v>
      </c>
      <c r="E9" s="24" t="s">
        <v>25</v>
      </c>
      <c r="F9" s="25" t="s">
        <v>0</v>
      </c>
      <c r="G9" s="64">
        <f>SUM(H9:K9)</f>
        <v>0</v>
      </c>
      <c r="H9" s="65"/>
      <c r="I9" s="65"/>
      <c r="J9" s="65"/>
      <c r="K9" s="65"/>
      <c r="L9" s="66"/>
      <c r="M9" s="18" t="s">
        <v>250</v>
      </c>
      <c r="N9" s="67"/>
      <c r="O9" s="68">
        <f>ROUNDUP((H9*$N9*$G9*$L9),2)</f>
        <v>0</v>
      </c>
      <c r="P9" s="68">
        <f>ROUNDUP((I9*$N9*$G9*$L9),2)</f>
        <v>0</v>
      </c>
      <c r="Q9" s="68">
        <f>ROUNDUP((J9*$N9*$G9*$L9),2)</f>
        <v>0</v>
      </c>
      <c r="R9" s="68">
        <f>ROUNDUP((K9*$N9*$G9*$L9),2)</f>
        <v>0</v>
      </c>
      <c r="S9" s="69">
        <f>SUM(O9:R9)</f>
        <v>0</v>
      </c>
    </row>
    <row r="10" spans="1:21" x14ac:dyDescent="0.25">
      <c r="D10" s="29"/>
      <c r="E10" s="24" t="s">
        <v>26</v>
      </c>
      <c r="F10" s="6" t="s">
        <v>195</v>
      </c>
      <c r="G10" s="75"/>
      <c r="H10" s="75"/>
      <c r="I10" s="75"/>
      <c r="J10" s="75"/>
      <c r="K10" s="75"/>
      <c r="L10" s="76"/>
      <c r="M10" s="75"/>
      <c r="N10" s="77"/>
      <c r="O10" s="88"/>
      <c r="P10" s="88"/>
      <c r="Q10" s="88"/>
      <c r="R10" s="88"/>
      <c r="S10" s="88"/>
    </row>
    <row r="11" spans="1:21" x14ac:dyDescent="0.25">
      <c r="A11" s="30">
        <v>10</v>
      </c>
      <c r="C11" s="1" t="s">
        <v>201</v>
      </c>
      <c r="D11" s="29" t="s">
        <v>281</v>
      </c>
      <c r="E11" s="24" t="s">
        <v>278</v>
      </c>
      <c r="F11" s="25" t="s">
        <v>46</v>
      </c>
      <c r="G11" s="64">
        <f t="shared" ref="G11:G87" si="1">SUM(H11:K11)</f>
        <v>0</v>
      </c>
      <c r="H11" s="65"/>
      <c r="I11" s="65"/>
      <c r="J11" s="65"/>
      <c r="K11" s="65"/>
      <c r="L11" s="66"/>
      <c r="M11" s="18" t="s">
        <v>250</v>
      </c>
      <c r="N11" s="67"/>
      <c r="O11" s="68">
        <f t="shared" ref="O11:R12" si="2">ROUNDUP((H11*$N11*$G11*$L11),2)</f>
        <v>0</v>
      </c>
      <c r="P11" s="68">
        <f t="shared" si="2"/>
        <v>0</v>
      </c>
      <c r="Q11" s="68">
        <f t="shared" si="2"/>
        <v>0</v>
      </c>
      <c r="R11" s="68">
        <f t="shared" si="2"/>
        <v>0</v>
      </c>
      <c r="S11" s="69">
        <f>SUM(O11:R11)</f>
        <v>0</v>
      </c>
      <c r="U11" s="87"/>
    </row>
    <row r="12" spans="1:21" x14ac:dyDescent="0.25">
      <c r="A12" s="30">
        <v>11</v>
      </c>
      <c r="C12" s="1" t="s">
        <v>201</v>
      </c>
      <c r="D12" s="29" t="s">
        <v>282</v>
      </c>
      <c r="E12" s="24" t="s">
        <v>279</v>
      </c>
      <c r="F12" s="25" t="s">
        <v>47</v>
      </c>
      <c r="G12" s="64">
        <f t="shared" si="1"/>
        <v>0</v>
      </c>
      <c r="H12" s="65"/>
      <c r="I12" s="65"/>
      <c r="J12" s="65"/>
      <c r="K12" s="65"/>
      <c r="L12" s="66"/>
      <c r="M12" s="18" t="s">
        <v>250</v>
      </c>
      <c r="N12" s="67"/>
      <c r="O12" s="68">
        <f t="shared" si="2"/>
        <v>0</v>
      </c>
      <c r="P12" s="68">
        <f t="shared" si="2"/>
        <v>0</v>
      </c>
      <c r="Q12" s="68">
        <f t="shared" si="2"/>
        <v>0</v>
      </c>
      <c r="R12" s="68">
        <f t="shared" si="2"/>
        <v>0</v>
      </c>
      <c r="S12" s="69">
        <f t="shared" ref="S12:S80" si="3">SUM(O12:R12)</f>
        <v>0</v>
      </c>
    </row>
    <row r="13" spans="1:21" x14ac:dyDescent="0.25">
      <c r="D13" s="29"/>
      <c r="E13" s="24" t="s">
        <v>27</v>
      </c>
      <c r="F13" s="6" t="s">
        <v>510</v>
      </c>
      <c r="G13" s="75"/>
      <c r="H13" s="75"/>
      <c r="I13" s="75"/>
      <c r="J13" s="75"/>
      <c r="K13" s="75"/>
      <c r="L13" s="76"/>
      <c r="M13" s="75"/>
      <c r="N13" s="77"/>
      <c r="O13" s="88"/>
      <c r="P13" s="88"/>
      <c r="Q13" s="88"/>
      <c r="R13" s="88"/>
      <c r="S13" s="88"/>
    </row>
    <row r="14" spans="1:21" x14ac:dyDescent="0.25">
      <c r="A14" s="30">
        <v>12</v>
      </c>
      <c r="C14" s="1" t="s">
        <v>201</v>
      </c>
      <c r="D14" s="29" t="s">
        <v>283</v>
      </c>
      <c r="E14" s="24" t="s">
        <v>433</v>
      </c>
      <c r="F14" s="25" t="s">
        <v>446</v>
      </c>
      <c r="G14" s="64">
        <f t="shared" si="1"/>
        <v>0</v>
      </c>
      <c r="H14" s="65"/>
      <c r="I14" s="65"/>
      <c r="J14" s="65"/>
      <c r="K14" s="65"/>
      <c r="L14" s="66"/>
      <c r="M14" s="18" t="s">
        <v>250</v>
      </c>
      <c r="N14" s="67"/>
      <c r="O14" s="68">
        <f>ROUNDUP((H14*$N14*$G14*$L14),2)</f>
        <v>0</v>
      </c>
      <c r="P14" s="68">
        <f>ROUNDUP((I14*$N14*$G14*$L14),2)</f>
        <v>0</v>
      </c>
      <c r="Q14" s="68">
        <f>ROUNDUP((J14*$N14*$G14*$L14),2)</f>
        <v>0</v>
      </c>
      <c r="R14" s="68">
        <f>ROUNDUP((K14*$N14*$G14*$L14),2)</f>
        <v>0</v>
      </c>
      <c r="S14" s="69">
        <f t="shared" si="3"/>
        <v>0</v>
      </c>
    </row>
    <row r="15" spans="1:21" x14ac:dyDescent="0.25">
      <c r="A15" s="30">
        <v>13</v>
      </c>
      <c r="C15" s="1" t="s">
        <v>201</v>
      </c>
      <c r="D15" s="29" t="s">
        <v>284</v>
      </c>
      <c r="E15" s="24" t="s">
        <v>434</v>
      </c>
      <c r="F15" s="25" t="s">
        <v>447</v>
      </c>
      <c r="G15" s="64">
        <f>SUM(H15:K15)</f>
        <v>0</v>
      </c>
      <c r="H15" s="65"/>
      <c r="I15" s="65"/>
      <c r="J15" s="65"/>
      <c r="K15" s="65"/>
      <c r="L15" s="66"/>
      <c r="M15" s="18" t="s">
        <v>250</v>
      </c>
      <c r="N15" s="67"/>
      <c r="O15" s="68">
        <f t="shared" ref="O15:O29" si="4">ROUNDUP((H15*$N15*$G15*$L15),2)</f>
        <v>0</v>
      </c>
      <c r="P15" s="68">
        <f t="shared" ref="P15:P16" si="5">ROUNDUP((I15*$N15*$G15*$L15),2)</f>
        <v>0</v>
      </c>
      <c r="Q15" s="68">
        <f t="shared" ref="Q15:Q16" si="6">ROUNDUP((J15*$N15*$G15*$L15),2)</f>
        <v>0</v>
      </c>
      <c r="R15" s="68">
        <f t="shared" ref="R15:R16" si="7">ROUNDUP((K15*$N15*$G15*$L15),2)</f>
        <v>0</v>
      </c>
      <c r="S15" s="69">
        <f t="shared" si="3"/>
        <v>0</v>
      </c>
    </row>
    <row r="16" spans="1:21" x14ac:dyDescent="0.25">
      <c r="A16" s="30">
        <v>14</v>
      </c>
      <c r="C16" s="1" t="s">
        <v>202</v>
      </c>
      <c r="D16" s="29" t="s">
        <v>285</v>
      </c>
      <c r="E16" s="24" t="s">
        <v>28</v>
      </c>
      <c r="F16" s="25" t="s">
        <v>87</v>
      </c>
      <c r="G16" s="64">
        <f t="shared" si="1"/>
        <v>0</v>
      </c>
      <c r="H16" s="65"/>
      <c r="I16" s="65"/>
      <c r="J16" s="65"/>
      <c r="K16" s="65"/>
      <c r="L16" s="66"/>
      <c r="M16" s="18" t="s">
        <v>250</v>
      </c>
      <c r="N16" s="67"/>
      <c r="O16" s="68">
        <f t="shared" si="4"/>
        <v>0</v>
      </c>
      <c r="P16" s="68">
        <f t="shared" si="5"/>
        <v>0</v>
      </c>
      <c r="Q16" s="68">
        <f t="shared" si="6"/>
        <v>0</v>
      </c>
      <c r="R16" s="68">
        <f t="shared" si="7"/>
        <v>0</v>
      </c>
      <c r="S16" s="69">
        <f t="shared" si="3"/>
        <v>0</v>
      </c>
    </row>
    <row r="17" spans="1:19" x14ac:dyDescent="0.25">
      <c r="A17" s="30">
        <v>15</v>
      </c>
      <c r="D17" s="29"/>
      <c r="E17" s="3">
        <v>2</v>
      </c>
      <c r="F17" s="5" t="s">
        <v>107</v>
      </c>
      <c r="G17" s="14"/>
      <c r="H17" s="14"/>
      <c r="I17" s="14"/>
      <c r="J17" s="14"/>
      <c r="K17" s="14"/>
      <c r="L17" s="54"/>
      <c r="M17" s="14"/>
      <c r="N17" s="48"/>
      <c r="O17" s="89"/>
      <c r="P17" s="89"/>
      <c r="Q17" s="89"/>
      <c r="R17" s="89"/>
      <c r="S17" s="89"/>
    </row>
    <row r="18" spans="1:19" x14ac:dyDescent="0.25">
      <c r="A18" s="30">
        <v>16</v>
      </c>
      <c r="C18" s="1" t="s">
        <v>202</v>
      </c>
      <c r="D18" s="29" t="s">
        <v>286</v>
      </c>
      <c r="E18" s="23" t="s">
        <v>29</v>
      </c>
      <c r="F18" s="25" t="s">
        <v>37</v>
      </c>
      <c r="G18" s="64">
        <f t="shared" si="1"/>
        <v>0</v>
      </c>
      <c r="H18" s="65"/>
      <c r="I18" s="65"/>
      <c r="J18" s="65"/>
      <c r="K18" s="65"/>
      <c r="L18" s="66"/>
      <c r="M18" s="25" t="s">
        <v>250</v>
      </c>
      <c r="N18" s="67"/>
      <c r="O18" s="68">
        <f t="shared" si="4"/>
        <v>0</v>
      </c>
      <c r="P18" s="68">
        <f>ROUNDUP((I18*$N18*$G18*$L18),2)</f>
        <v>0</v>
      </c>
      <c r="Q18" s="68">
        <f>ROUNDUP((J18*$N18*$G18*$L18),2)</f>
        <v>0</v>
      </c>
      <c r="R18" s="68">
        <f>ROUNDUP((K18*$N18*$G18*$L18),2)</f>
        <v>0</v>
      </c>
      <c r="S18" s="69">
        <f t="shared" si="3"/>
        <v>0</v>
      </c>
    </row>
    <row r="19" spans="1:19" x14ac:dyDescent="0.25">
      <c r="A19" s="30">
        <v>17</v>
      </c>
      <c r="C19" s="1" t="s">
        <v>202</v>
      </c>
      <c r="D19" s="29" t="s">
        <v>287</v>
      </c>
      <c r="E19" s="23" t="s">
        <v>30</v>
      </c>
      <c r="F19" s="25" t="s">
        <v>182</v>
      </c>
      <c r="G19" s="64">
        <f t="shared" si="1"/>
        <v>0</v>
      </c>
      <c r="H19" s="65"/>
      <c r="I19" s="65"/>
      <c r="J19" s="65"/>
      <c r="K19" s="65"/>
      <c r="L19" s="66"/>
      <c r="M19" s="25" t="s">
        <v>250</v>
      </c>
      <c r="N19" s="67"/>
      <c r="O19" s="68">
        <f t="shared" si="4"/>
        <v>0</v>
      </c>
      <c r="P19" s="68">
        <f t="shared" ref="P19:P20" si="8">ROUNDUP((I19*$N19*$G19*$L19),2)</f>
        <v>0</v>
      </c>
      <c r="Q19" s="68">
        <f t="shared" ref="Q19:Q20" si="9">ROUNDUP((J19*$N19*$G19*$L19),2)</f>
        <v>0</v>
      </c>
      <c r="R19" s="68">
        <f t="shared" ref="R19:R20" si="10">ROUNDUP((K19*$N19*$G19*$L19),2)</f>
        <v>0</v>
      </c>
      <c r="S19" s="69">
        <f t="shared" si="3"/>
        <v>0</v>
      </c>
    </row>
    <row r="20" spans="1:19" x14ac:dyDescent="0.25">
      <c r="A20" s="30">
        <v>18</v>
      </c>
      <c r="C20" s="1" t="s">
        <v>202</v>
      </c>
      <c r="D20" s="29" t="s">
        <v>288</v>
      </c>
      <c r="E20" s="23" t="s">
        <v>31</v>
      </c>
      <c r="F20" s="25" t="s">
        <v>35</v>
      </c>
      <c r="G20" s="64">
        <f t="shared" si="1"/>
        <v>0</v>
      </c>
      <c r="H20" s="65"/>
      <c r="I20" s="65"/>
      <c r="J20" s="65"/>
      <c r="K20" s="65"/>
      <c r="L20" s="66"/>
      <c r="M20" s="25" t="s">
        <v>250</v>
      </c>
      <c r="N20" s="67"/>
      <c r="O20" s="68">
        <f t="shared" si="4"/>
        <v>0</v>
      </c>
      <c r="P20" s="68">
        <f t="shared" si="8"/>
        <v>0</v>
      </c>
      <c r="Q20" s="68">
        <f t="shared" si="9"/>
        <v>0</v>
      </c>
      <c r="R20" s="68">
        <f t="shared" si="10"/>
        <v>0</v>
      </c>
      <c r="S20" s="69">
        <f t="shared" si="3"/>
        <v>0</v>
      </c>
    </row>
    <row r="21" spans="1:19" x14ac:dyDescent="0.25">
      <c r="A21" s="30">
        <v>19</v>
      </c>
      <c r="D21" s="29"/>
      <c r="E21" s="82" t="s">
        <v>89</v>
      </c>
      <c r="F21" s="6" t="s">
        <v>1</v>
      </c>
      <c r="G21" s="75"/>
      <c r="H21" s="75"/>
      <c r="I21" s="75"/>
      <c r="J21" s="75"/>
      <c r="K21" s="75"/>
      <c r="L21" s="76"/>
      <c r="M21" s="75"/>
      <c r="N21" s="77"/>
      <c r="O21" s="88"/>
      <c r="P21" s="88"/>
      <c r="Q21" s="88"/>
      <c r="R21" s="88"/>
      <c r="S21" s="88"/>
    </row>
    <row r="22" spans="1:19" x14ac:dyDescent="0.25">
      <c r="A22" s="30">
        <v>20</v>
      </c>
      <c r="C22" s="1" t="s">
        <v>203</v>
      </c>
      <c r="D22" s="29" t="s">
        <v>289</v>
      </c>
      <c r="E22" s="24" t="s">
        <v>101</v>
      </c>
      <c r="F22" s="26" t="s">
        <v>174</v>
      </c>
      <c r="G22" s="64">
        <f t="shared" si="1"/>
        <v>0</v>
      </c>
      <c r="H22" s="65"/>
      <c r="I22" s="65"/>
      <c r="J22" s="65"/>
      <c r="K22" s="65"/>
      <c r="L22" s="66"/>
      <c r="M22" s="18" t="s">
        <v>11</v>
      </c>
      <c r="N22" s="67"/>
      <c r="O22" s="68">
        <f t="shared" si="4"/>
        <v>0</v>
      </c>
      <c r="P22" s="68">
        <f>ROUNDUP((I22*$N22*$G22*$L22),2)</f>
        <v>0</v>
      </c>
      <c r="Q22" s="68">
        <f>ROUNDUP((J22*$N22*$G22*$L22),2)</f>
        <v>0</v>
      </c>
      <c r="R22" s="68">
        <f>ROUNDUP((K22*$N22*$G22*$L22),2)</f>
        <v>0</v>
      </c>
      <c r="S22" s="69">
        <f t="shared" si="3"/>
        <v>0</v>
      </c>
    </row>
    <row r="23" spans="1:19" x14ac:dyDescent="0.25">
      <c r="A23" s="30">
        <v>21</v>
      </c>
      <c r="C23" s="1" t="s">
        <v>202</v>
      </c>
      <c r="D23" s="29" t="s">
        <v>290</v>
      </c>
      <c r="E23" s="24" t="s">
        <v>102</v>
      </c>
      <c r="F23" s="26" t="s">
        <v>48</v>
      </c>
      <c r="G23" s="64">
        <f t="shared" si="1"/>
        <v>0</v>
      </c>
      <c r="H23" s="65"/>
      <c r="I23" s="65"/>
      <c r="J23" s="65"/>
      <c r="K23" s="65"/>
      <c r="L23" s="66"/>
      <c r="M23" s="25" t="s">
        <v>250</v>
      </c>
      <c r="N23" s="67"/>
      <c r="O23" s="68">
        <f t="shared" si="4"/>
        <v>0</v>
      </c>
      <c r="P23" s="68">
        <f t="shared" ref="P23:P29" si="11">ROUNDUP((I23*$N23*$G23*$L23),2)</f>
        <v>0</v>
      </c>
      <c r="Q23" s="68">
        <f t="shared" ref="Q23:Q29" si="12">ROUNDUP((J23*$N23*$G23*$L23),2)</f>
        <v>0</v>
      </c>
      <c r="R23" s="68">
        <f t="shared" ref="R23:R29" si="13">ROUNDUP((K23*$N23*$G23*$L23),2)</f>
        <v>0</v>
      </c>
      <c r="S23" s="69">
        <f t="shared" si="3"/>
        <v>0</v>
      </c>
    </row>
    <row r="24" spans="1:19" x14ac:dyDescent="0.25">
      <c r="A24" s="30">
        <v>22</v>
      </c>
      <c r="C24" s="1" t="s">
        <v>202</v>
      </c>
      <c r="D24" s="29" t="s">
        <v>291</v>
      </c>
      <c r="E24" s="24" t="s">
        <v>103</v>
      </c>
      <c r="F24" s="26" t="s">
        <v>204</v>
      </c>
      <c r="G24" s="64">
        <f t="shared" si="1"/>
        <v>0</v>
      </c>
      <c r="H24" s="65"/>
      <c r="I24" s="65"/>
      <c r="J24" s="65"/>
      <c r="K24" s="65"/>
      <c r="L24" s="66"/>
      <c r="M24" s="18" t="s">
        <v>11</v>
      </c>
      <c r="N24" s="67"/>
      <c r="O24" s="68">
        <f t="shared" si="4"/>
        <v>0</v>
      </c>
      <c r="P24" s="68">
        <f t="shared" si="11"/>
        <v>0</v>
      </c>
      <c r="Q24" s="68">
        <f t="shared" si="12"/>
        <v>0</v>
      </c>
      <c r="R24" s="68">
        <f t="shared" si="13"/>
        <v>0</v>
      </c>
      <c r="S24" s="69">
        <f t="shared" si="3"/>
        <v>0</v>
      </c>
    </row>
    <row r="25" spans="1:19" x14ac:dyDescent="0.25">
      <c r="A25" s="30">
        <v>23</v>
      </c>
      <c r="C25" s="1" t="s">
        <v>202</v>
      </c>
      <c r="D25" s="29" t="s">
        <v>292</v>
      </c>
      <c r="E25" s="24" t="s">
        <v>104</v>
      </c>
      <c r="F25" s="26" t="s">
        <v>49</v>
      </c>
      <c r="G25" s="64">
        <f t="shared" si="1"/>
        <v>0</v>
      </c>
      <c r="H25" s="65"/>
      <c r="I25" s="65"/>
      <c r="J25" s="65"/>
      <c r="K25" s="65"/>
      <c r="L25" s="66"/>
      <c r="M25" s="25" t="s">
        <v>250</v>
      </c>
      <c r="N25" s="67"/>
      <c r="O25" s="68">
        <f t="shared" si="4"/>
        <v>0</v>
      </c>
      <c r="P25" s="68">
        <f t="shared" si="11"/>
        <v>0</v>
      </c>
      <c r="Q25" s="68">
        <f t="shared" si="12"/>
        <v>0</v>
      </c>
      <c r="R25" s="68">
        <f t="shared" si="13"/>
        <v>0</v>
      </c>
      <c r="S25" s="69">
        <f t="shared" si="3"/>
        <v>0</v>
      </c>
    </row>
    <row r="26" spans="1:19" x14ac:dyDescent="0.25">
      <c r="A26" s="30">
        <v>24</v>
      </c>
      <c r="C26" s="1" t="s">
        <v>205</v>
      </c>
      <c r="D26" s="29" t="s">
        <v>293</v>
      </c>
      <c r="E26" s="24" t="s">
        <v>105</v>
      </c>
      <c r="F26" s="26" t="s">
        <v>50</v>
      </c>
      <c r="G26" s="64">
        <f t="shared" si="1"/>
        <v>0</v>
      </c>
      <c r="H26" s="65"/>
      <c r="I26" s="65"/>
      <c r="J26" s="65"/>
      <c r="K26" s="65"/>
      <c r="L26" s="66"/>
      <c r="M26" s="25" t="s">
        <v>250</v>
      </c>
      <c r="N26" s="67"/>
      <c r="O26" s="68">
        <f t="shared" si="4"/>
        <v>0</v>
      </c>
      <c r="P26" s="68">
        <f t="shared" si="11"/>
        <v>0</v>
      </c>
      <c r="Q26" s="68">
        <f t="shared" si="12"/>
        <v>0</v>
      </c>
      <c r="R26" s="68">
        <f t="shared" si="13"/>
        <v>0</v>
      </c>
      <c r="S26" s="69">
        <f t="shared" si="3"/>
        <v>0</v>
      </c>
    </row>
    <row r="27" spans="1:19" x14ac:dyDescent="0.25">
      <c r="A27" s="30">
        <v>25</v>
      </c>
      <c r="C27" s="1" t="s">
        <v>206</v>
      </c>
      <c r="D27" s="29" t="s">
        <v>294</v>
      </c>
      <c r="E27" s="24" t="s">
        <v>183</v>
      </c>
      <c r="F27" s="26" t="s">
        <v>51</v>
      </c>
      <c r="G27" s="64">
        <f t="shared" si="1"/>
        <v>0</v>
      </c>
      <c r="H27" s="65"/>
      <c r="I27" s="65"/>
      <c r="J27" s="65"/>
      <c r="K27" s="65"/>
      <c r="L27" s="66"/>
      <c r="M27" s="25" t="s">
        <v>250</v>
      </c>
      <c r="N27" s="67"/>
      <c r="O27" s="68">
        <f t="shared" si="4"/>
        <v>0</v>
      </c>
      <c r="P27" s="68">
        <f t="shared" si="11"/>
        <v>0</v>
      </c>
      <c r="Q27" s="68">
        <f t="shared" si="12"/>
        <v>0</v>
      </c>
      <c r="R27" s="68">
        <f t="shared" si="13"/>
        <v>0</v>
      </c>
      <c r="S27" s="69">
        <f t="shared" si="3"/>
        <v>0</v>
      </c>
    </row>
    <row r="28" spans="1:19" x14ac:dyDescent="0.25">
      <c r="A28" s="30">
        <v>26</v>
      </c>
      <c r="B28" s="30" t="s">
        <v>207</v>
      </c>
      <c r="C28" s="1" t="s">
        <v>207</v>
      </c>
      <c r="D28" s="29" t="s">
        <v>295</v>
      </c>
      <c r="E28" s="24" t="s">
        <v>184</v>
      </c>
      <c r="F28" s="26" t="s">
        <v>52</v>
      </c>
      <c r="G28" s="64">
        <f t="shared" si="1"/>
        <v>0</v>
      </c>
      <c r="H28" s="65"/>
      <c r="I28" s="65"/>
      <c r="J28" s="65"/>
      <c r="K28" s="65"/>
      <c r="L28" s="66"/>
      <c r="M28" s="25" t="s">
        <v>250</v>
      </c>
      <c r="N28" s="67"/>
      <c r="O28" s="68">
        <f t="shared" si="4"/>
        <v>0</v>
      </c>
      <c r="P28" s="68">
        <f t="shared" si="11"/>
        <v>0</v>
      </c>
      <c r="Q28" s="68">
        <f t="shared" si="12"/>
        <v>0</v>
      </c>
      <c r="R28" s="68">
        <f t="shared" si="13"/>
        <v>0</v>
      </c>
      <c r="S28" s="69">
        <f t="shared" si="3"/>
        <v>0</v>
      </c>
    </row>
    <row r="29" spans="1:19" x14ac:dyDescent="0.25">
      <c r="A29" s="30">
        <v>27</v>
      </c>
      <c r="C29" s="1" t="s">
        <v>202</v>
      </c>
      <c r="D29" s="29" t="s">
        <v>296</v>
      </c>
      <c r="E29" s="24" t="s">
        <v>185</v>
      </c>
      <c r="F29" s="26" t="s">
        <v>2</v>
      </c>
      <c r="G29" s="64">
        <f t="shared" si="1"/>
        <v>0</v>
      </c>
      <c r="H29" s="65"/>
      <c r="I29" s="65"/>
      <c r="J29" s="65"/>
      <c r="K29" s="65"/>
      <c r="L29" s="66"/>
      <c r="M29" s="25" t="s">
        <v>250</v>
      </c>
      <c r="N29" s="67"/>
      <c r="O29" s="68">
        <f t="shared" si="4"/>
        <v>0</v>
      </c>
      <c r="P29" s="68">
        <f t="shared" si="11"/>
        <v>0</v>
      </c>
      <c r="Q29" s="68">
        <f t="shared" si="12"/>
        <v>0</v>
      </c>
      <c r="R29" s="68">
        <f t="shared" si="13"/>
        <v>0</v>
      </c>
      <c r="S29" s="69">
        <f t="shared" si="3"/>
        <v>0</v>
      </c>
    </row>
    <row r="30" spans="1:19" x14ac:dyDescent="0.25">
      <c r="A30" s="30">
        <v>28</v>
      </c>
      <c r="D30" s="29"/>
      <c r="E30" s="24" t="s">
        <v>90</v>
      </c>
      <c r="F30" s="6" t="s">
        <v>54</v>
      </c>
      <c r="G30" s="75"/>
      <c r="H30" s="75"/>
      <c r="I30" s="75"/>
      <c r="J30" s="75"/>
      <c r="K30" s="75"/>
      <c r="L30" s="76"/>
      <c r="M30" s="75"/>
      <c r="N30" s="77"/>
      <c r="O30" s="88"/>
      <c r="P30" s="88"/>
      <c r="Q30" s="88"/>
      <c r="R30" s="88"/>
      <c r="S30" s="75"/>
    </row>
    <row r="31" spans="1:19" x14ac:dyDescent="0.25">
      <c r="A31" s="30">
        <v>29</v>
      </c>
      <c r="C31" s="1" t="s">
        <v>205</v>
      </c>
      <c r="D31" s="29" t="s">
        <v>297</v>
      </c>
      <c r="E31" s="24" t="s">
        <v>186</v>
      </c>
      <c r="F31" s="26" t="s">
        <v>36</v>
      </c>
      <c r="G31" s="64">
        <f t="shared" si="1"/>
        <v>0</v>
      </c>
      <c r="H31" s="65"/>
      <c r="I31" s="65"/>
      <c r="J31" s="65"/>
      <c r="K31" s="65"/>
      <c r="L31" s="66"/>
      <c r="M31" s="25" t="s">
        <v>250</v>
      </c>
      <c r="N31" s="67"/>
      <c r="O31" s="68">
        <f t="shared" ref="O31" si="14">ROUNDUP((H31*$N31*$G31*$L31),2)</f>
        <v>0</v>
      </c>
      <c r="P31" s="68">
        <f t="shared" ref="P31" si="15">ROUNDUP((I31*$N31*$G31*$L31),2)</f>
        <v>0</v>
      </c>
      <c r="Q31" s="68">
        <f t="shared" ref="Q31" si="16">ROUNDUP((J31*$N31*$G31*$L31),2)</f>
        <v>0</v>
      </c>
      <c r="R31" s="68">
        <f t="shared" ref="R31" si="17">ROUNDUP((K31*$N31*$G31*$L31),2)</f>
        <v>0</v>
      </c>
      <c r="S31" s="69">
        <f t="shared" si="3"/>
        <v>0</v>
      </c>
    </row>
    <row r="32" spans="1:19" x14ac:dyDescent="0.25">
      <c r="A32" s="30">
        <v>30</v>
      </c>
      <c r="C32" s="1" t="s">
        <v>206</v>
      </c>
      <c r="D32" s="29" t="s">
        <v>298</v>
      </c>
      <c r="E32" s="24" t="s">
        <v>187</v>
      </c>
      <c r="F32" s="26" t="s">
        <v>21</v>
      </c>
      <c r="G32" s="64">
        <f t="shared" si="1"/>
        <v>0</v>
      </c>
      <c r="H32" s="65"/>
      <c r="I32" s="65"/>
      <c r="J32" s="65"/>
      <c r="K32" s="65"/>
      <c r="L32" s="66"/>
      <c r="M32" s="25" t="s">
        <v>250</v>
      </c>
      <c r="N32" s="67"/>
      <c r="O32" s="68">
        <f t="shared" ref="O32:O36" si="18">ROUNDUP((H32*$N32*$G32*$L32),2)</f>
        <v>0</v>
      </c>
      <c r="P32" s="68">
        <f t="shared" ref="P32:P36" si="19">ROUNDUP((I32*$N32*$G32*$L32),2)</f>
        <v>0</v>
      </c>
      <c r="Q32" s="68">
        <f t="shared" ref="Q32:Q36" si="20">ROUNDUP((J32*$N32*$G32*$L32),2)</f>
        <v>0</v>
      </c>
      <c r="R32" s="68">
        <f t="shared" ref="R32:R36" si="21">ROUNDUP((K32*$N32*$G32*$L32),2)</f>
        <v>0</v>
      </c>
      <c r="S32" s="69">
        <f t="shared" si="3"/>
        <v>0</v>
      </c>
    </row>
    <row r="33" spans="1:19" x14ac:dyDescent="0.25">
      <c r="A33" s="30">
        <v>31</v>
      </c>
      <c r="B33" s="30" t="s">
        <v>207</v>
      </c>
      <c r="C33" s="1" t="s">
        <v>207</v>
      </c>
      <c r="D33" s="29" t="s">
        <v>299</v>
      </c>
      <c r="E33" s="24" t="s">
        <v>188</v>
      </c>
      <c r="F33" s="26" t="s">
        <v>22</v>
      </c>
      <c r="G33" s="64">
        <f t="shared" si="1"/>
        <v>0</v>
      </c>
      <c r="H33" s="65"/>
      <c r="I33" s="65"/>
      <c r="J33" s="65"/>
      <c r="K33" s="65"/>
      <c r="L33" s="66"/>
      <c r="M33" s="25" t="s">
        <v>250</v>
      </c>
      <c r="N33" s="67"/>
      <c r="O33" s="68">
        <f t="shared" si="18"/>
        <v>0</v>
      </c>
      <c r="P33" s="68">
        <f t="shared" si="19"/>
        <v>0</v>
      </c>
      <c r="Q33" s="68">
        <f t="shared" si="20"/>
        <v>0</v>
      </c>
      <c r="R33" s="68">
        <f t="shared" si="21"/>
        <v>0</v>
      </c>
      <c r="S33" s="69">
        <f t="shared" si="3"/>
        <v>0</v>
      </c>
    </row>
    <row r="34" spans="1:19" x14ac:dyDescent="0.25">
      <c r="A34" s="30">
        <v>32</v>
      </c>
      <c r="C34" s="1" t="s">
        <v>202</v>
      </c>
      <c r="D34" s="29" t="s">
        <v>300</v>
      </c>
      <c r="E34" s="24" t="s">
        <v>189</v>
      </c>
      <c r="F34" s="26" t="s">
        <v>53</v>
      </c>
      <c r="G34" s="64">
        <f t="shared" si="1"/>
        <v>0</v>
      </c>
      <c r="H34" s="65"/>
      <c r="I34" s="65"/>
      <c r="J34" s="65"/>
      <c r="K34" s="65"/>
      <c r="L34" s="66"/>
      <c r="M34" s="25" t="s">
        <v>250</v>
      </c>
      <c r="N34" s="67"/>
      <c r="O34" s="68">
        <f t="shared" si="18"/>
        <v>0</v>
      </c>
      <c r="P34" s="68">
        <f t="shared" si="19"/>
        <v>0</v>
      </c>
      <c r="Q34" s="68">
        <f t="shared" si="20"/>
        <v>0</v>
      </c>
      <c r="R34" s="68">
        <f t="shared" si="21"/>
        <v>0</v>
      </c>
      <c r="S34" s="69">
        <f t="shared" si="3"/>
        <v>0</v>
      </c>
    </row>
    <row r="35" spans="1:19" x14ac:dyDescent="0.25">
      <c r="A35" s="30">
        <v>33</v>
      </c>
      <c r="C35" s="1" t="s">
        <v>202</v>
      </c>
      <c r="D35" s="29" t="s">
        <v>301</v>
      </c>
      <c r="E35" s="24" t="s">
        <v>190</v>
      </c>
      <c r="F35" s="26" t="s">
        <v>55</v>
      </c>
      <c r="G35" s="64">
        <f t="shared" si="1"/>
        <v>0</v>
      </c>
      <c r="H35" s="65"/>
      <c r="I35" s="65"/>
      <c r="J35" s="65"/>
      <c r="K35" s="65"/>
      <c r="L35" s="66"/>
      <c r="M35" s="25" t="s">
        <v>250</v>
      </c>
      <c r="N35" s="67"/>
      <c r="O35" s="68">
        <f t="shared" si="18"/>
        <v>0</v>
      </c>
      <c r="P35" s="68">
        <f t="shared" si="19"/>
        <v>0</v>
      </c>
      <c r="Q35" s="68">
        <f t="shared" si="20"/>
        <v>0</v>
      </c>
      <c r="R35" s="68">
        <f t="shared" si="21"/>
        <v>0</v>
      </c>
      <c r="S35" s="69">
        <f t="shared" si="3"/>
        <v>0</v>
      </c>
    </row>
    <row r="36" spans="1:19" x14ac:dyDescent="0.25">
      <c r="A36" s="30">
        <v>34</v>
      </c>
      <c r="C36" s="1" t="s">
        <v>202</v>
      </c>
      <c r="D36" s="29" t="s">
        <v>302</v>
      </c>
      <c r="E36" s="23" t="s">
        <v>91</v>
      </c>
      <c r="F36" s="25" t="s">
        <v>41</v>
      </c>
      <c r="G36" s="64">
        <f t="shared" si="1"/>
        <v>0</v>
      </c>
      <c r="H36" s="65"/>
      <c r="I36" s="65"/>
      <c r="J36" s="65"/>
      <c r="K36" s="65"/>
      <c r="L36" s="66"/>
      <c r="M36" s="25" t="s">
        <v>250</v>
      </c>
      <c r="N36" s="67"/>
      <c r="O36" s="68">
        <f t="shared" si="18"/>
        <v>0</v>
      </c>
      <c r="P36" s="68">
        <f t="shared" si="19"/>
        <v>0</v>
      </c>
      <c r="Q36" s="68">
        <f t="shared" si="20"/>
        <v>0</v>
      </c>
      <c r="R36" s="68">
        <f t="shared" si="21"/>
        <v>0</v>
      </c>
      <c r="S36" s="69">
        <f t="shared" si="3"/>
        <v>0</v>
      </c>
    </row>
    <row r="37" spans="1:19" x14ac:dyDescent="0.25">
      <c r="D37" s="29"/>
      <c r="E37" s="23" t="s">
        <v>92</v>
      </c>
      <c r="F37" s="6" t="s">
        <v>439</v>
      </c>
      <c r="G37" s="75"/>
      <c r="H37" s="75"/>
      <c r="I37" s="75"/>
      <c r="J37" s="75"/>
      <c r="K37" s="75"/>
      <c r="L37" s="76"/>
      <c r="M37" s="75"/>
      <c r="N37" s="77"/>
      <c r="O37" s="88"/>
      <c r="P37" s="88"/>
      <c r="Q37" s="88"/>
      <c r="R37" s="88"/>
      <c r="S37" s="75"/>
    </row>
    <row r="38" spans="1:19" x14ac:dyDescent="0.25">
      <c r="A38" s="30">
        <v>35</v>
      </c>
      <c r="C38" s="1" t="s">
        <v>208</v>
      </c>
      <c r="D38" s="29" t="s">
        <v>303</v>
      </c>
      <c r="E38" s="23" t="s">
        <v>409</v>
      </c>
      <c r="F38" s="26" t="s">
        <v>76</v>
      </c>
      <c r="G38" s="64">
        <f t="shared" si="1"/>
        <v>0</v>
      </c>
      <c r="H38" s="65"/>
      <c r="I38" s="65"/>
      <c r="J38" s="65"/>
      <c r="K38" s="65"/>
      <c r="L38" s="66"/>
      <c r="M38" s="18" t="s">
        <v>250</v>
      </c>
      <c r="N38" s="67"/>
      <c r="O38" s="68">
        <f t="shared" ref="O38" si="22">ROUNDUP((H38*$N38*$G38*$L38),2)</f>
        <v>0</v>
      </c>
      <c r="P38" s="68">
        <f t="shared" ref="P38" si="23">ROUNDUP((I38*$N38*$G38*$L38),2)</f>
        <v>0</v>
      </c>
      <c r="Q38" s="68">
        <f t="shared" ref="Q38" si="24">ROUNDUP((J38*$N38*$G38*$L38),2)</f>
        <v>0</v>
      </c>
      <c r="R38" s="68">
        <f t="shared" ref="R38" si="25">ROUNDUP((K38*$N38*$G38*$L38),2)</f>
        <v>0</v>
      </c>
      <c r="S38" s="69">
        <f t="shared" si="3"/>
        <v>0</v>
      </c>
    </row>
    <row r="39" spans="1:19" x14ac:dyDescent="0.25">
      <c r="A39" s="30">
        <v>36</v>
      </c>
      <c r="C39" s="1" t="s">
        <v>208</v>
      </c>
      <c r="D39" s="29" t="s">
        <v>304</v>
      </c>
      <c r="E39" s="23" t="s">
        <v>410</v>
      </c>
      <c r="F39" s="26" t="s">
        <v>534</v>
      </c>
      <c r="G39" s="64">
        <f t="shared" si="1"/>
        <v>0</v>
      </c>
      <c r="H39" s="65"/>
      <c r="I39" s="65"/>
      <c r="J39" s="65"/>
      <c r="K39" s="65"/>
      <c r="L39" s="66"/>
      <c r="M39" s="18" t="s">
        <v>250</v>
      </c>
      <c r="N39" s="67"/>
      <c r="O39" s="68">
        <f t="shared" ref="O39:O41" si="26">ROUNDUP((H39*$N39*$G39*$L39),2)</f>
        <v>0</v>
      </c>
      <c r="P39" s="68">
        <f t="shared" ref="P39:P41" si="27">ROUNDUP((I39*$N39*$G39*$L39),2)</f>
        <v>0</v>
      </c>
      <c r="Q39" s="68">
        <f t="shared" ref="Q39:Q41" si="28">ROUNDUP((J39*$N39*$G39*$L39),2)</f>
        <v>0</v>
      </c>
      <c r="R39" s="68">
        <f t="shared" ref="R39:R41" si="29">ROUNDUP((K39*$N39*$G39*$L39),2)</f>
        <v>0</v>
      </c>
      <c r="S39" s="69">
        <f t="shared" si="3"/>
        <v>0</v>
      </c>
    </row>
    <row r="40" spans="1:19" ht="13.5" customHeight="1" x14ac:dyDescent="0.25">
      <c r="A40" s="30">
        <v>37</v>
      </c>
      <c r="C40" s="1" t="s">
        <v>208</v>
      </c>
      <c r="D40" s="29" t="s">
        <v>305</v>
      </c>
      <c r="E40" s="23" t="s">
        <v>93</v>
      </c>
      <c r="F40" s="73" t="s">
        <v>535</v>
      </c>
      <c r="G40" s="64">
        <f t="shared" si="1"/>
        <v>0</v>
      </c>
      <c r="H40" s="65"/>
      <c r="I40" s="65"/>
      <c r="J40" s="65"/>
      <c r="K40" s="65"/>
      <c r="L40" s="66"/>
      <c r="M40" s="18" t="s">
        <v>250</v>
      </c>
      <c r="N40" s="67"/>
      <c r="O40" s="68">
        <f t="shared" si="26"/>
        <v>0</v>
      </c>
      <c r="P40" s="68">
        <f t="shared" si="27"/>
        <v>0</v>
      </c>
      <c r="Q40" s="68">
        <f t="shared" si="28"/>
        <v>0</v>
      </c>
      <c r="R40" s="68">
        <f t="shared" si="29"/>
        <v>0</v>
      </c>
      <c r="S40" s="69">
        <f t="shared" si="3"/>
        <v>0</v>
      </c>
    </row>
    <row r="41" spans="1:19" s="30" customFormat="1" ht="13.5" customHeight="1" x14ac:dyDescent="0.25">
      <c r="A41" s="30">
        <v>38</v>
      </c>
      <c r="C41" s="30" t="s">
        <v>531</v>
      </c>
      <c r="D41" s="29" t="s">
        <v>524</v>
      </c>
      <c r="E41" s="23" t="s">
        <v>94</v>
      </c>
      <c r="F41" s="73" t="s">
        <v>533</v>
      </c>
      <c r="G41" s="64">
        <f t="shared" ref="G41:G44" si="30">SUM(H41:K41)</f>
        <v>0</v>
      </c>
      <c r="H41" s="65"/>
      <c r="I41" s="65"/>
      <c r="J41" s="65"/>
      <c r="K41" s="65"/>
      <c r="L41" s="66"/>
      <c r="M41" s="18" t="s">
        <v>250</v>
      </c>
      <c r="N41" s="67"/>
      <c r="O41" s="68">
        <f t="shared" si="26"/>
        <v>0</v>
      </c>
      <c r="P41" s="68">
        <f t="shared" si="27"/>
        <v>0</v>
      </c>
      <c r="Q41" s="68">
        <f t="shared" si="28"/>
        <v>0</v>
      </c>
      <c r="R41" s="68">
        <f t="shared" si="29"/>
        <v>0</v>
      </c>
      <c r="S41" s="69">
        <f t="shared" ref="S41:S44" si="31">SUM(O41:R41)</f>
        <v>0</v>
      </c>
    </row>
    <row r="42" spans="1:19" s="30" customFormat="1" ht="13.5" customHeight="1" x14ac:dyDescent="0.25">
      <c r="A42" s="30">
        <v>39</v>
      </c>
      <c r="D42" s="29"/>
      <c r="E42" s="23" t="s">
        <v>95</v>
      </c>
      <c r="F42" s="6" t="s">
        <v>522</v>
      </c>
      <c r="G42" s="75"/>
      <c r="H42" s="75"/>
      <c r="I42" s="75"/>
      <c r="J42" s="75"/>
      <c r="K42" s="75"/>
      <c r="L42" s="76"/>
      <c r="M42" s="75"/>
      <c r="N42" s="77"/>
      <c r="O42" s="88"/>
      <c r="P42" s="88"/>
      <c r="Q42" s="88"/>
      <c r="R42" s="88"/>
      <c r="S42" s="75"/>
    </row>
    <row r="43" spans="1:19" s="30" customFormat="1" ht="13.5" customHeight="1" x14ac:dyDescent="0.25">
      <c r="A43" s="30">
        <v>40</v>
      </c>
      <c r="C43" s="30" t="s">
        <v>202</v>
      </c>
      <c r="D43" s="29" t="s">
        <v>532</v>
      </c>
      <c r="E43" s="23" t="s">
        <v>191</v>
      </c>
      <c r="F43" s="78" t="s">
        <v>523</v>
      </c>
      <c r="G43" s="64">
        <f t="shared" si="30"/>
        <v>0</v>
      </c>
      <c r="H43" s="65"/>
      <c r="I43" s="65"/>
      <c r="J43" s="65"/>
      <c r="K43" s="65"/>
      <c r="L43" s="66"/>
      <c r="M43" s="18" t="s">
        <v>250</v>
      </c>
      <c r="N43" s="67"/>
      <c r="O43" s="68">
        <f t="shared" ref="O43" si="32">ROUNDUP((H43*$N43*$G43*$L43),2)</f>
        <v>0</v>
      </c>
      <c r="P43" s="68">
        <f t="shared" ref="P43" si="33">ROUNDUP((I43*$N43*$G43*$L43),2)</f>
        <v>0</v>
      </c>
      <c r="Q43" s="68">
        <f t="shared" ref="Q43" si="34">ROUNDUP((J43*$N43*$G43*$L43),2)</f>
        <v>0</v>
      </c>
      <c r="R43" s="68">
        <f t="shared" ref="R43" si="35">ROUNDUP((K43*$N43*$G43*$L43),2)</f>
        <v>0</v>
      </c>
      <c r="S43" s="69">
        <f t="shared" si="31"/>
        <v>0</v>
      </c>
    </row>
    <row r="44" spans="1:19" s="30" customFormat="1" ht="13.5" customHeight="1" x14ac:dyDescent="0.25">
      <c r="A44" s="30">
        <v>41</v>
      </c>
      <c r="C44" s="30" t="s">
        <v>202</v>
      </c>
      <c r="D44" s="29" t="s">
        <v>537</v>
      </c>
      <c r="E44" s="23" t="s">
        <v>192</v>
      </c>
      <c r="F44" s="78" t="s">
        <v>536</v>
      </c>
      <c r="G44" s="64">
        <f t="shared" si="30"/>
        <v>0</v>
      </c>
      <c r="H44" s="65"/>
      <c r="I44" s="65"/>
      <c r="J44" s="65"/>
      <c r="K44" s="65"/>
      <c r="L44" s="66"/>
      <c r="M44" s="18" t="s">
        <v>250</v>
      </c>
      <c r="N44" s="67"/>
      <c r="O44" s="68">
        <f t="shared" ref="O44" si="36">ROUNDUP((H44*$N44*$G44*$L44),2)</f>
        <v>0</v>
      </c>
      <c r="P44" s="68">
        <f t="shared" ref="P44" si="37">ROUNDUP((I44*$N44*$G44*$L44),2)</f>
        <v>0</v>
      </c>
      <c r="Q44" s="68">
        <f t="shared" ref="Q44" si="38">ROUNDUP((J44*$N44*$G44*$L44),2)</f>
        <v>0</v>
      </c>
      <c r="R44" s="68">
        <f t="shared" ref="R44" si="39">ROUNDUP((K44*$N44*$G44*$L44),2)</f>
        <v>0</v>
      </c>
      <c r="S44" s="69">
        <f t="shared" si="31"/>
        <v>0</v>
      </c>
    </row>
    <row r="45" spans="1:19" x14ac:dyDescent="0.25">
      <c r="A45" s="30">
        <v>42</v>
      </c>
      <c r="D45" s="29"/>
      <c r="E45" s="23" t="s">
        <v>96</v>
      </c>
      <c r="F45" s="6" t="s">
        <v>172</v>
      </c>
      <c r="G45" s="75"/>
      <c r="H45" s="75"/>
      <c r="I45" s="75"/>
      <c r="J45" s="75"/>
      <c r="K45" s="75"/>
      <c r="L45" s="76"/>
      <c r="M45" s="75"/>
      <c r="N45" s="77"/>
      <c r="O45" s="88"/>
      <c r="P45" s="88"/>
      <c r="Q45" s="88"/>
      <c r="R45" s="88"/>
      <c r="S45" s="75"/>
    </row>
    <row r="46" spans="1:19" x14ac:dyDescent="0.25">
      <c r="A46" s="30">
        <v>43</v>
      </c>
      <c r="C46" s="1" t="s">
        <v>203</v>
      </c>
      <c r="D46" s="29" t="s">
        <v>306</v>
      </c>
      <c r="E46" s="24" t="s">
        <v>525</v>
      </c>
      <c r="F46" s="26" t="s">
        <v>40</v>
      </c>
      <c r="G46" s="64">
        <f t="shared" si="1"/>
        <v>0</v>
      </c>
      <c r="H46" s="65"/>
      <c r="I46" s="65"/>
      <c r="J46" s="65"/>
      <c r="K46" s="65"/>
      <c r="L46" s="66"/>
      <c r="M46" s="18" t="s">
        <v>11</v>
      </c>
      <c r="N46" s="67"/>
      <c r="O46" s="68">
        <f t="shared" ref="O46" si="40">ROUNDUP((H46*$N46*$G46*$L46),2)</f>
        <v>0</v>
      </c>
      <c r="P46" s="68">
        <f t="shared" ref="P46" si="41">ROUNDUP((I46*$N46*$G46*$L46),2)</f>
        <v>0</v>
      </c>
      <c r="Q46" s="68">
        <f t="shared" ref="Q46" si="42">ROUNDUP((J46*$N46*$G46*$L46),2)</f>
        <v>0</v>
      </c>
      <c r="R46" s="68">
        <f t="shared" ref="R46" si="43">ROUNDUP((K46*$N46*$G46*$L46),2)</f>
        <v>0</v>
      </c>
      <c r="S46" s="69">
        <f t="shared" si="3"/>
        <v>0</v>
      </c>
    </row>
    <row r="47" spans="1:19" x14ac:dyDescent="0.25">
      <c r="A47" s="30">
        <v>44</v>
      </c>
      <c r="C47" s="1" t="s">
        <v>203</v>
      </c>
      <c r="D47" s="29" t="s">
        <v>307</v>
      </c>
      <c r="E47" s="24" t="s">
        <v>526</v>
      </c>
      <c r="F47" s="26" t="s">
        <v>39</v>
      </c>
      <c r="G47" s="64">
        <f t="shared" si="1"/>
        <v>0</v>
      </c>
      <c r="H47" s="65"/>
      <c r="I47" s="65"/>
      <c r="J47" s="65"/>
      <c r="K47" s="65"/>
      <c r="L47" s="66"/>
      <c r="M47" s="18" t="s">
        <v>11</v>
      </c>
      <c r="N47" s="67"/>
      <c r="O47" s="68">
        <f t="shared" ref="O47" si="44">ROUNDUP((H47*$N47*$G47*$L47),2)</f>
        <v>0</v>
      </c>
      <c r="P47" s="68">
        <f t="shared" ref="P47" si="45">ROUNDUP((I47*$N47*$G47*$L47),2)</f>
        <v>0</v>
      </c>
      <c r="Q47" s="68">
        <f t="shared" ref="Q47" si="46">ROUNDUP((J47*$N47*$G47*$L47),2)</f>
        <v>0</v>
      </c>
      <c r="R47" s="68">
        <f t="shared" ref="R47" si="47">ROUNDUP((K47*$N47*$G47*$L47),2)</f>
        <v>0</v>
      </c>
      <c r="S47" s="69">
        <f t="shared" si="3"/>
        <v>0</v>
      </c>
    </row>
    <row r="48" spans="1:19" x14ac:dyDescent="0.25">
      <c r="A48" s="30">
        <v>45</v>
      </c>
      <c r="D48" s="29"/>
      <c r="E48" s="24" t="s">
        <v>97</v>
      </c>
      <c r="F48" s="6" t="s">
        <v>436</v>
      </c>
      <c r="G48" s="75"/>
      <c r="H48" s="75"/>
      <c r="I48" s="75"/>
      <c r="J48" s="75"/>
      <c r="K48" s="75"/>
      <c r="L48" s="76"/>
      <c r="M48" s="75"/>
      <c r="N48" s="77"/>
      <c r="O48" s="88"/>
      <c r="P48" s="88"/>
      <c r="Q48" s="88"/>
      <c r="R48" s="88"/>
      <c r="S48" s="75"/>
    </row>
    <row r="49" spans="1:19" x14ac:dyDescent="0.25">
      <c r="A49" s="30">
        <v>46</v>
      </c>
      <c r="C49" s="1" t="s">
        <v>202</v>
      </c>
      <c r="D49" s="29" t="s">
        <v>308</v>
      </c>
      <c r="E49" s="24" t="s">
        <v>438</v>
      </c>
      <c r="F49" s="26" t="s">
        <v>475</v>
      </c>
      <c r="G49" s="64">
        <f t="shared" si="1"/>
        <v>0</v>
      </c>
      <c r="H49" s="65"/>
      <c r="I49" s="65"/>
      <c r="J49" s="65"/>
      <c r="K49" s="65"/>
      <c r="L49" s="66"/>
      <c r="M49" s="25" t="s">
        <v>250</v>
      </c>
      <c r="N49" s="67"/>
      <c r="O49" s="68">
        <f t="shared" ref="O49" si="48">ROUNDUP((H49*$N49*$G49*$L49),2)</f>
        <v>0</v>
      </c>
      <c r="P49" s="68">
        <f t="shared" ref="P49" si="49">ROUNDUP((I49*$N49*$G49*$L49),2)</f>
        <v>0</v>
      </c>
      <c r="Q49" s="68">
        <f t="shared" ref="Q49" si="50">ROUNDUP((J49*$N49*$G49*$L49),2)</f>
        <v>0</v>
      </c>
      <c r="R49" s="68">
        <f t="shared" ref="R49" si="51">ROUNDUP((K49*$N49*$G49*$L49),2)</f>
        <v>0</v>
      </c>
      <c r="S49" s="69">
        <f t="shared" si="3"/>
        <v>0</v>
      </c>
    </row>
    <row r="50" spans="1:19" x14ac:dyDescent="0.25">
      <c r="A50" s="30">
        <v>47</v>
      </c>
      <c r="C50" s="1" t="s">
        <v>202</v>
      </c>
      <c r="D50" s="29" t="s">
        <v>309</v>
      </c>
      <c r="E50" s="24" t="s">
        <v>437</v>
      </c>
      <c r="F50" s="26" t="s">
        <v>176</v>
      </c>
      <c r="G50" s="64">
        <f t="shared" si="1"/>
        <v>0</v>
      </c>
      <c r="H50" s="65"/>
      <c r="I50" s="65"/>
      <c r="J50" s="65"/>
      <c r="K50" s="65"/>
      <c r="L50" s="66"/>
      <c r="M50" s="25" t="s">
        <v>250</v>
      </c>
      <c r="N50" s="67"/>
      <c r="O50" s="68">
        <f t="shared" ref="O50:O51" si="52">ROUNDUP((H50*$N50*$G50*$L50),2)</f>
        <v>0</v>
      </c>
      <c r="P50" s="68">
        <f t="shared" ref="P50:P51" si="53">ROUNDUP((I50*$N50*$G50*$L50),2)</f>
        <v>0</v>
      </c>
      <c r="Q50" s="68">
        <f t="shared" ref="Q50:Q51" si="54">ROUNDUP((J50*$N50*$G50*$L50),2)</f>
        <v>0</v>
      </c>
      <c r="R50" s="68">
        <f t="shared" ref="R50:R51" si="55">ROUNDUP((K50*$N50*$G50*$L50),2)</f>
        <v>0</v>
      </c>
      <c r="S50" s="69">
        <f t="shared" si="3"/>
        <v>0</v>
      </c>
    </row>
    <row r="51" spans="1:19" x14ac:dyDescent="0.25">
      <c r="A51" s="30">
        <v>48</v>
      </c>
      <c r="C51" s="1" t="s">
        <v>202</v>
      </c>
      <c r="D51" s="29" t="s">
        <v>310</v>
      </c>
      <c r="E51" s="24" t="s">
        <v>98</v>
      </c>
      <c r="F51" s="25" t="s">
        <v>177</v>
      </c>
      <c r="G51" s="64">
        <f t="shared" si="1"/>
        <v>0</v>
      </c>
      <c r="H51" s="65"/>
      <c r="I51" s="65"/>
      <c r="J51" s="65"/>
      <c r="K51" s="65"/>
      <c r="L51" s="66"/>
      <c r="M51" s="25" t="s">
        <v>250</v>
      </c>
      <c r="N51" s="67"/>
      <c r="O51" s="68">
        <f t="shared" si="52"/>
        <v>0</v>
      </c>
      <c r="P51" s="68">
        <f t="shared" si="53"/>
        <v>0</v>
      </c>
      <c r="Q51" s="68">
        <f t="shared" si="54"/>
        <v>0</v>
      </c>
      <c r="R51" s="68">
        <f t="shared" si="55"/>
        <v>0</v>
      </c>
      <c r="S51" s="69">
        <f t="shared" si="3"/>
        <v>0</v>
      </c>
    </row>
    <row r="52" spans="1:19" x14ac:dyDescent="0.25">
      <c r="A52" s="30">
        <v>49</v>
      </c>
      <c r="D52" s="29"/>
      <c r="E52" s="24" t="s">
        <v>99</v>
      </c>
      <c r="F52" s="6" t="s">
        <v>435</v>
      </c>
      <c r="G52" s="75"/>
      <c r="H52" s="75"/>
      <c r="I52" s="75"/>
      <c r="J52" s="75"/>
      <c r="K52" s="75"/>
      <c r="L52" s="76"/>
      <c r="M52" s="75"/>
      <c r="N52" s="77"/>
      <c r="O52" s="88"/>
      <c r="P52" s="88"/>
      <c r="Q52" s="88"/>
      <c r="R52" s="88"/>
      <c r="S52" s="75"/>
    </row>
    <row r="53" spans="1:19" x14ac:dyDescent="0.25">
      <c r="A53" s="30">
        <v>50</v>
      </c>
      <c r="C53" s="1" t="s">
        <v>202</v>
      </c>
      <c r="D53" s="29" t="s">
        <v>311</v>
      </c>
      <c r="E53" s="24" t="s">
        <v>527</v>
      </c>
      <c r="F53" s="26" t="s">
        <v>56</v>
      </c>
      <c r="G53" s="64">
        <f t="shared" si="1"/>
        <v>0</v>
      </c>
      <c r="H53" s="65"/>
      <c r="I53" s="65"/>
      <c r="J53" s="65"/>
      <c r="K53" s="65"/>
      <c r="L53" s="66"/>
      <c r="M53" s="18" t="s">
        <v>250</v>
      </c>
      <c r="N53" s="67"/>
      <c r="O53" s="68">
        <f t="shared" ref="O53" si="56">ROUNDUP((H53*$N53*$G53*$L53),2)</f>
        <v>0</v>
      </c>
      <c r="P53" s="68">
        <f t="shared" ref="P53" si="57">ROUNDUP((I53*$N53*$G53*$L53),2)</f>
        <v>0</v>
      </c>
      <c r="Q53" s="68">
        <f t="shared" ref="Q53" si="58">ROUNDUP((J53*$N53*$G53*$L53),2)</f>
        <v>0</v>
      </c>
      <c r="R53" s="68">
        <f t="shared" ref="R53" si="59">ROUNDUP((K53*$N53*$G53*$L53),2)</f>
        <v>0</v>
      </c>
      <c r="S53" s="69">
        <f t="shared" si="3"/>
        <v>0</v>
      </c>
    </row>
    <row r="54" spans="1:19" x14ac:dyDescent="0.25">
      <c r="A54" s="30">
        <v>51</v>
      </c>
      <c r="C54" s="1" t="s">
        <v>202</v>
      </c>
      <c r="D54" s="29" t="s">
        <v>312</v>
      </c>
      <c r="E54" s="24" t="s">
        <v>528</v>
      </c>
      <c r="F54" s="26" t="s">
        <v>57</v>
      </c>
      <c r="G54" s="64">
        <f t="shared" si="1"/>
        <v>0</v>
      </c>
      <c r="H54" s="65"/>
      <c r="I54" s="65"/>
      <c r="J54" s="65"/>
      <c r="K54" s="65"/>
      <c r="L54" s="66"/>
      <c r="M54" s="18" t="s">
        <v>250</v>
      </c>
      <c r="N54" s="67"/>
      <c r="O54" s="68">
        <f t="shared" ref="O54:O56" si="60">ROUNDUP((H54*$N54*$G54*$L54),2)</f>
        <v>0</v>
      </c>
      <c r="P54" s="68">
        <f t="shared" ref="P54:P56" si="61">ROUNDUP((I54*$N54*$G54*$L54),2)</f>
        <v>0</v>
      </c>
      <c r="Q54" s="68">
        <f t="shared" ref="Q54:Q56" si="62">ROUNDUP((J54*$N54*$G54*$L54),2)</f>
        <v>0</v>
      </c>
      <c r="R54" s="68">
        <f t="shared" ref="R54:R56" si="63">ROUNDUP((K54*$N54*$G54*$L54),2)</f>
        <v>0</v>
      </c>
      <c r="S54" s="69">
        <f t="shared" si="3"/>
        <v>0</v>
      </c>
    </row>
    <row r="55" spans="1:19" x14ac:dyDescent="0.25">
      <c r="A55" s="30">
        <v>52</v>
      </c>
      <c r="C55" s="1" t="s">
        <v>202</v>
      </c>
      <c r="D55" s="29" t="s">
        <v>313</v>
      </c>
      <c r="E55" s="24" t="s">
        <v>529</v>
      </c>
      <c r="F55" s="25" t="s">
        <v>86</v>
      </c>
      <c r="G55" s="64">
        <f t="shared" si="1"/>
        <v>0</v>
      </c>
      <c r="H55" s="65"/>
      <c r="I55" s="65"/>
      <c r="J55" s="65"/>
      <c r="K55" s="65"/>
      <c r="L55" s="66"/>
      <c r="M55" s="18" t="s">
        <v>250</v>
      </c>
      <c r="N55" s="67"/>
      <c r="O55" s="68">
        <f t="shared" si="60"/>
        <v>0</v>
      </c>
      <c r="P55" s="68">
        <f t="shared" si="61"/>
        <v>0</v>
      </c>
      <c r="Q55" s="68">
        <f t="shared" si="62"/>
        <v>0</v>
      </c>
      <c r="R55" s="68">
        <f t="shared" si="63"/>
        <v>0</v>
      </c>
      <c r="S55" s="69">
        <f t="shared" si="3"/>
        <v>0</v>
      </c>
    </row>
    <row r="56" spans="1:19" x14ac:dyDescent="0.25">
      <c r="A56" s="30">
        <v>53</v>
      </c>
      <c r="C56" s="1" t="s">
        <v>202</v>
      </c>
      <c r="D56" s="29" t="s">
        <v>314</v>
      </c>
      <c r="E56" s="24" t="s">
        <v>530</v>
      </c>
      <c r="F56" s="25" t="s">
        <v>38</v>
      </c>
      <c r="G56" s="64">
        <f t="shared" si="1"/>
        <v>0</v>
      </c>
      <c r="H56" s="65"/>
      <c r="I56" s="65"/>
      <c r="J56" s="65"/>
      <c r="K56" s="65"/>
      <c r="L56" s="66"/>
      <c r="M56" s="18" t="s">
        <v>250</v>
      </c>
      <c r="N56" s="67"/>
      <c r="O56" s="68">
        <f t="shared" si="60"/>
        <v>0</v>
      </c>
      <c r="P56" s="68">
        <f t="shared" si="61"/>
        <v>0</v>
      </c>
      <c r="Q56" s="68">
        <f t="shared" si="62"/>
        <v>0</v>
      </c>
      <c r="R56" s="68">
        <f t="shared" si="63"/>
        <v>0</v>
      </c>
      <c r="S56" s="69">
        <f t="shared" si="3"/>
        <v>0</v>
      </c>
    </row>
    <row r="57" spans="1:19" x14ac:dyDescent="0.25">
      <c r="A57" s="30">
        <v>54</v>
      </c>
      <c r="D57" s="29"/>
      <c r="E57" s="3">
        <v>3</v>
      </c>
      <c r="F57" s="4" t="s">
        <v>106</v>
      </c>
      <c r="G57" s="14"/>
      <c r="H57" s="14"/>
      <c r="I57" s="14"/>
      <c r="J57" s="14"/>
      <c r="K57" s="14"/>
      <c r="L57" s="54"/>
      <c r="M57" s="14"/>
      <c r="N57" s="48"/>
      <c r="O57" s="89"/>
      <c r="P57" s="89"/>
      <c r="Q57" s="89"/>
      <c r="R57" s="89"/>
      <c r="S57" s="14"/>
    </row>
    <row r="58" spans="1:19" ht="14.25" customHeight="1" x14ac:dyDescent="0.25">
      <c r="A58" s="30">
        <v>55</v>
      </c>
      <c r="D58" s="29"/>
      <c r="E58" s="23" t="s">
        <v>108</v>
      </c>
      <c r="F58" s="6" t="s">
        <v>32</v>
      </c>
      <c r="G58" s="75"/>
      <c r="H58" s="75"/>
      <c r="I58" s="75"/>
      <c r="J58" s="75"/>
      <c r="K58" s="75"/>
      <c r="L58" s="76"/>
      <c r="M58" s="75"/>
      <c r="N58" s="77"/>
      <c r="O58" s="88"/>
      <c r="P58" s="88"/>
      <c r="Q58" s="88"/>
      <c r="R58" s="88"/>
      <c r="S58" s="75"/>
    </row>
    <row r="59" spans="1:19" x14ac:dyDescent="0.25">
      <c r="A59" s="30">
        <v>56</v>
      </c>
      <c r="C59" s="1" t="s">
        <v>209</v>
      </c>
      <c r="D59" s="29" t="s">
        <v>315</v>
      </c>
      <c r="E59" s="24" t="s">
        <v>109</v>
      </c>
      <c r="F59" s="26" t="s">
        <v>58</v>
      </c>
      <c r="G59" s="64">
        <f t="shared" si="1"/>
        <v>0</v>
      </c>
      <c r="H59" s="65"/>
      <c r="I59" s="65"/>
      <c r="J59" s="65"/>
      <c r="K59" s="65"/>
      <c r="L59" s="66"/>
      <c r="M59" s="18" t="s">
        <v>11</v>
      </c>
      <c r="N59" s="67"/>
      <c r="O59" s="68">
        <f t="shared" ref="O59" si="64">ROUNDUP((H59*$N59*$G59*$L59),2)</f>
        <v>0</v>
      </c>
      <c r="P59" s="68">
        <f t="shared" ref="P59" si="65">ROUNDUP((I59*$N59*$G59*$L59),2)</f>
        <v>0</v>
      </c>
      <c r="Q59" s="68">
        <f t="shared" ref="Q59" si="66">ROUNDUP((J59*$N59*$G59*$L59),2)</f>
        <v>0</v>
      </c>
      <c r="R59" s="68">
        <f t="shared" ref="R59" si="67">ROUNDUP((K59*$N59*$G59*$L59),2)</f>
        <v>0</v>
      </c>
      <c r="S59" s="69">
        <f t="shared" si="3"/>
        <v>0</v>
      </c>
    </row>
    <row r="60" spans="1:19" x14ac:dyDescent="0.25">
      <c r="A60" s="30">
        <v>57</v>
      </c>
      <c r="C60" s="1" t="s">
        <v>205</v>
      </c>
      <c r="D60" s="29" t="s">
        <v>316</v>
      </c>
      <c r="E60" s="24" t="s">
        <v>110</v>
      </c>
      <c r="F60" s="26" t="s">
        <v>4</v>
      </c>
      <c r="G60" s="64">
        <f t="shared" si="1"/>
        <v>0</v>
      </c>
      <c r="H60" s="65"/>
      <c r="I60" s="65"/>
      <c r="J60" s="65"/>
      <c r="K60" s="65"/>
      <c r="L60" s="66"/>
      <c r="M60" s="18" t="s">
        <v>11</v>
      </c>
      <c r="N60" s="67"/>
      <c r="O60" s="68">
        <f t="shared" ref="O60:O74" si="68">ROUNDUP((H60*$N60*$G60*$L60),2)</f>
        <v>0</v>
      </c>
      <c r="P60" s="68">
        <f t="shared" ref="P60:P74" si="69">ROUNDUP((I60*$N60*$G60*$L60),2)</f>
        <v>0</v>
      </c>
      <c r="Q60" s="68">
        <f t="shared" ref="Q60:Q74" si="70">ROUNDUP((J60*$N60*$G60*$L60),2)</f>
        <v>0</v>
      </c>
      <c r="R60" s="68">
        <f t="shared" ref="R60:R74" si="71">ROUNDUP((K60*$N60*$G60*$L60),2)</f>
        <v>0</v>
      </c>
      <c r="S60" s="69">
        <f t="shared" si="3"/>
        <v>0</v>
      </c>
    </row>
    <row r="61" spans="1:19" s="30" customFormat="1" x14ac:dyDescent="0.25">
      <c r="A61" s="30">
        <v>58</v>
      </c>
      <c r="C61" s="30" t="s">
        <v>205</v>
      </c>
      <c r="D61" s="29" t="s">
        <v>521</v>
      </c>
      <c r="E61" s="24" t="s">
        <v>111</v>
      </c>
      <c r="F61" s="26" t="s">
        <v>509</v>
      </c>
      <c r="G61" s="64">
        <f t="shared" si="1"/>
        <v>0</v>
      </c>
      <c r="H61" s="65"/>
      <c r="I61" s="65"/>
      <c r="J61" s="65"/>
      <c r="K61" s="65"/>
      <c r="L61" s="66"/>
      <c r="M61" s="18" t="s">
        <v>11</v>
      </c>
      <c r="N61" s="67"/>
      <c r="O61" s="68">
        <f t="shared" si="68"/>
        <v>0</v>
      </c>
      <c r="P61" s="68">
        <f t="shared" si="69"/>
        <v>0</v>
      </c>
      <c r="Q61" s="68">
        <f t="shared" si="70"/>
        <v>0</v>
      </c>
      <c r="R61" s="68">
        <f t="shared" si="71"/>
        <v>0</v>
      </c>
      <c r="S61" s="69">
        <f t="shared" ref="S61" si="72">SUM(O61:R61)</f>
        <v>0</v>
      </c>
    </row>
    <row r="62" spans="1:19" s="30" customFormat="1" x14ac:dyDescent="0.25">
      <c r="A62" s="30">
        <v>59</v>
      </c>
      <c r="C62" s="30" t="s">
        <v>205</v>
      </c>
      <c r="D62" s="29" t="s">
        <v>317</v>
      </c>
      <c r="E62" s="24" t="s">
        <v>112</v>
      </c>
      <c r="F62" s="26" t="s">
        <v>12</v>
      </c>
      <c r="G62" s="64">
        <f t="shared" si="1"/>
        <v>0</v>
      </c>
      <c r="H62" s="65"/>
      <c r="I62" s="65"/>
      <c r="J62" s="65"/>
      <c r="K62" s="65"/>
      <c r="L62" s="66"/>
      <c r="M62" s="18" t="s">
        <v>11</v>
      </c>
      <c r="N62" s="67"/>
      <c r="O62" s="68">
        <f t="shared" si="68"/>
        <v>0</v>
      </c>
      <c r="P62" s="68">
        <f t="shared" si="69"/>
        <v>0</v>
      </c>
      <c r="Q62" s="68">
        <f t="shared" si="70"/>
        <v>0</v>
      </c>
      <c r="R62" s="68">
        <f t="shared" si="71"/>
        <v>0</v>
      </c>
      <c r="S62" s="69">
        <f t="shared" si="3"/>
        <v>0</v>
      </c>
    </row>
    <row r="63" spans="1:19" s="30" customFormat="1" x14ac:dyDescent="0.25">
      <c r="A63" s="30">
        <v>60</v>
      </c>
      <c r="C63" s="30" t="s">
        <v>205</v>
      </c>
      <c r="D63" s="29" t="s">
        <v>318</v>
      </c>
      <c r="E63" s="24" t="s">
        <v>113</v>
      </c>
      <c r="F63" s="26" t="s">
        <v>13</v>
      </c>
      <c r="G63" s="64">
        <f t="shared" si="1"/>
        <v>0</v>
      </c>
      <c r="H63" s="65"/>
      <c r="I63" s="65"/>
      <c r="J63" s="65"/>
      <c r="K63" s="65"/>
      <c r="L63" s="66"/>
      <c r="M63" s="18" t="s">
        <v>11</v>
      </c>
      <c r="N63" s="67"/>
      <c r="O63" s="68">
        <f t="shared" si="68"/>
        <v>0</v>
      </c>
      <c r="P63" s="68">
        <f t="shared" si="69"/>
        <v>0</v>
      </c>
      <c r="Q63" s="68">
        <f t="shared" si="70"/>
        <v>0</v>
      </c>
      <c r="R63" s="68">
        <f t="shared" si="71"/>
        <v>0</v>
      </c>
      <c r="S63" s="69">
        <f t="shared" si="3"/>
        <v>0</v>
      </c>
    </row>
    <row r="64" spans="1:19" s="30" customFormat="1" x14ac:dyDescent="0.25">
      <c r="A64" s="30">
        <v>61</v>
      </c>
      <c r="C64" s="30" t="s">
        <v>205</v>
      </c>
      <c r="D64" s="29" t="s">
        <v>319</v>
      </c>
      <c r="E64" s="24" t="s">
        <v>114</v>
      </c>
      <c r="F64" s="26" t="s">
        <v>14</v>
      </c>
      <c r="G64" s="64">
        <f t="shared" si="1"/>
        <v>0</v>
      </c>
      <c r="H64" s="65"/>
      <c r="I64" s="65"/>
      <c r="J64" s="65"/>
      <c r="K64" s="65"/>
      <c r="L64" s="66"/>
      <c r="M64" s="18" t="s">
        <v>11</v>
      </c>
      <c r="N64" s="67"/>
      <c r="O64" s="68">
        <f t="shared" si="68"/>
        <v>0</v>
      </c>
      <c r="P64" s="68">
        <f t="shared" si="69"/>
        <v>0</v>
      </c>
      <c r="Q64" s="68">
        <f t="shared" si="70"/>
        <v>0</v>
      </c>
      <c r="R64" s="68">
        <f t="shared" si="71"/>
        <v>0</v>
      </c>
      <c r="S64" s="69">
        <f t="shared" si="3"/>
        <v>0</v>
      </c>
    </row>
    <row r="65" spans="1:19" s="30" customFormat="1" x14ac:dyDescent="0.25">
      <c r="A65" s="30">
        <v>62</v>
      </c>
      <c r="C65" s="30" t="s">
        <v>205</v>
      </c>
      <c r="D65" s="29" t="s">
        <v>519</v>
      </c>
      <c r="E65" s="24" t="s">
        <v>115</v>
      </c>
      <c r="F65" s="26" t="s">
        <v>517</v>
      </c>
      <c r="G65" s="64">
        <f t="shared" si="1"/>
        <v>0</v>
      </c>
      <c r="H65" s="65"/>
      <c r="I65" s="65"/>
      <c r="J65" s="65"/>
      <c r="K65" s="65"/>
      <c r="L65" s="66"/>
      <c r="M65" s="18" t="s">
        <v>11</v>
      </c>
      <c r="N65" s="67"/>
      <c r="O65" s="68">
        <f t="shared" si="68"/>
        <v>0</v>
      </c>
      <c r="P65" s="68">
        <f t="shared" si="69"/>
        <v>0</v>
      </c>
      <c r="Q65" s="68">
        <f t="shared" si="70"/>
        <v>0</v>
      </c>
      <c r="R65" s="68">
        <f t="shared" si="71"/>
        <v>0</v>
      </c>
      <c r="S65" s="69">
        <f t="shared" ref="S65" si="73">SUM(O65:R65)</f>
        <v>0</v>
      </c>
    </row>
    <row r="66" spans="1:19" s="30" customFormat="1" x14ac:dyDescent="0.25">
      <c r="A66" s="30">
        <v>63</v>
      </c>
      <c r="C66" s="30" t="s">
        <v>205</v>
      </c>
      <c r="D66" s="29" t="s">
        <v>320</v>
      </c>
      <c r="E66" s="24" t="s">
        <v>116</v>
      </c>
      <c r="F66" s="26" t="s">
        <v>60</v>
      </c>
      <c r="G66" s="64">
        <f t="shared" si="1"/>
        <v>0</v>
      </c>
      <c r="H66" s="65"/>
      <c r="I66" s="65"/>
      <c r="J66" s="65"/>
      <c r="K66" s="65"/>
      <c r="L66" s="66"/>
      <c r="M66" s="18" t="s">
        <v>11</v>
      </c>
      <c r="N66" s="67"/>
      <c r="O66" s="68">
        <f t="shared" si="68"/>
        <v>0</v>
      </c>
      <c r="P66" s="68">
        <f t="shared" si="69"/>
        <v>0</v>
      </c>
      <c r="Q66" s="68">
        <f t="shared" si="70"/>
        <v>0</v>
      </c>
      <c r="R66" s="68">
        <f t="shared" si="71"/>
        <v>0</v>
      </c>
      <c r="S66" s="69">
        <f t="shared" si="3"/>
        <v>0</v>
      </c>
    </row>
    <row r="67" spans="1:19" x14ac:dyDescent="0.25">
      <c r="A67" s="30">
        <v>64</v>
      </c>
      <c r="C67" s="1" t="s">
        <v>205</v>
      </c>
      <c r="D67" s="29" t="s">
        <v>321</v>
      </c>
      <c r="E67" s="24" t="s">
        <v>117</v>
      </c>
      <c r="F67" s="26" t="s">
        <v>62</v>
      </c>
      <c r="G67" s="64">
        <f t="shared" si="1"/>
        <v>0</v>
      </c>
      <c r="H67" s="65"/>
      <c r="I67" s="65"/>
      <c r="J67" s="65"/>
      <c r="K67" s="65"/>
      <c r="L67" s="66"/>
      <c r="M67" s="18" t="s">
        <v>11</v>
      </c>
      <c r="N67" s="67"/>
      <c r="O67" s="68">
        <f t="shared" si="68"/>
        <v>0</v>
      </c>
      <c r="P67" s="68">
        <f t="shared" si="69"/>
        <v>0</v>
      </c>
      <c r="Q67" s="68">
        <f t="shared" si="70"/>
        <v>0</v>
      </c>
      <c r="R67" s="68">
        <f t="shared" si="71"/>
        <v>0</v>
      </c>
      <c r="S67" s="69">
        <f t="shared" si="3"/>
        <v>0</v>
      </c>
    </row>
    <row r="68" spans="1:19" x14ac:dyDescent="0.25">
      <c r="A68" s="30">
        <v>65</v>
      </c>
      <c r="C68" s="1" t="s">
        <v>205</v>
      </c>
      <c r="D68" s="29" t="s">
        <v>322</v>
      </c>
      <c r="E68" s="24" t="s">
        <v>118</v>
      </c>
      <c r="F68" s="26" t="s">
        <v>63</v>
      </c>
      <c r="G68" s="64">
        <f t="shared" si="1"/>
        <v>0</v>
      </c>
      <c r="H68" s="65"/>
      <c r="I68" s="65"/>
      <c r="J68" s="65"/>
      <c r="K68" s="65"/>
      <c r="L68" s="66"/>
      <c r="M68" s="18" t="s">
        <v>11</v>
      </c>
      <c r="N68" s="67"/>
      <c r="O68" s="68">
        <f t="shared" si="68"/>
        <v>0</v>
      </c>
      <c r="P68" s="68">
        <f t="shared" si="69"/>
        <v>0</v>
      </c>
      <c r="Q68" s="68">
        <f t="shared" si="70"/>
        <v>0</v>
      </c>
      <c r="R68" s="68">
        <f t="shared" si="71"/>
        <v>0</v>
      </c>
      <c r="S68" s="69">
        <f t="shared" si="3"/>
        <v>0</v>
      </c>
    </row>
    <row r="69" spans="1:19" x14ac:dyDescent="0.25">
      <c r="A69" s="30">
        <v>66</v>
      </c>
      <c r="C69" s="1" t="s">
        <v>205</v>
      </c>
      <c r="D69" s="29" t="s">
        <v>323</v>
      </c>
      <c r="E69" s="24" t="s">
        <v>119</v>
      </c>
      <c r="F69" s="26" t="s">
        <v>514</v>
      </c>
      <c r="G69" s="64">
        <f t="shared" si="1"/>
        <v>0</v>
      </c>
      <c r="H69" s="65"/>
      <c r="I69" s="65"/>
      <c r="J69" s="65"/>
      <c r="K69" s="65"/>
      <c r="L69" s="66"/>
      <c r="M69" s="18" t="s">
        <v>11</v>
      </c>
      <c r="N69" s="67"/>
      <c r="O69" s="68">
        <f t="shared" si="68"/>
        <v>0</v>
      </c>
      <c r="P69" s="68">
        <f t="shared" si="69"/>
        <v>0</v>
      </c>
      <c r="Q69" s="68">
        <f t="shared" si="70"/>
        <v>0</v>
      </c>
      <c r="R69" s="68">
        <f t="shared" si="71"/>
        <v>0</v>
      </c>
      <c r="S69" s="69">
        <f t="shared" si="3"/>
        <v>0</v>
      </c>
    </row>
    <row r="70" spans="1:19" x14ac:dyDescent="0.25">
      <c r="A70" s="30">
        <v>67</v>
      </c>
      <c r="C70" s="1" t="s">
        <v>205</v>
      </c>
      <c r="D70" s="29" t="s">
        <v>324</v>
      </c>
      <c r="E70" s="24" t="s">
        <v>120</v>
      </c>
      <c r="F70" s="26" t="s">
        <v>59</v>
      </c>
      <c r="G70" s="64">
        <f t="shared" si="1"/>
        <v>0</v>
      </c>
      <c r="H70" s="65"/>
      <c r="I70" s="65"/>
      <c r="J70" s="65"/>
      <c r="K70" s="65"/>
      <c r="L70" s="66"/>
      <c r="M70" s="18" t="s">
        <v>11</v>
      </c>
      <c r="N70" s="67"/>
      <c r="O70" s="68">
        <f t="shared" si="68"/>
        <v>0</v>
      </c>
      <c r="P70" s="68">
        <f t="shared" si="69"/>
        <v>0</v>
      </c>
      <c r="Q70" s="68">
        <f t="shared" si="70"/>
        <v>0</v>
      </c>
      <c r="R70" s="68">
        <f t="shared" si="71"/>
        <v>0</v>
      </c>
      <c r="S70" s="69">
        <f t="shared" si="3"/>
        <v>0</v>
      </c>
    </row>
    <row r="71" spans="1:19" x14ac:dyDescent="0.25">
      <c r="A71" s="30">
        <v>68</v>
      </c>
      <c r="C71" s="1" t="s">
        <v>205</v>
      </c>
      <c r="D71" s="29" t="s">
        <v>325</v>
      </c>
      <c r="E71" s="24" t="s">
        <v>121</v>
      </c>
      <c r="F71" s="71" t="s">
        <v>61</v>
      </c>
      <c r="G71" s="64">
        <f t="shared" si="1"/>
        <v>0</v>
      </c>
      <c r="H71" s="65"/>
      <c r="I71" s="65"/>
      <c r="J71" s="65"/>
      <c r="K71" s="65"/>
      <c r="L71" s="66"/>
      <c r="M71" s="18" t="s">
        <v>250</v>
      </c>
      <c r="N71" s="67"/>
      <c r="O71" s="68">
        <f t="shared" si="68"/>
        <v>0</v>
      </c>
      <c r="P71" s="68">
        <f t="shared" si="69"/>
        <v>0</v>
      </c>
      <c r="Q71" s="68">
        <f t="shared" si="70"/>
        <v>0</v>
      </c>
      <c r="R71" s="68">
        <f t="shared" si="71"/>
        <v>0</v>
      </c>
      <c r="S71" s="69">
        <f t="shared" si="3"/>
        <v>0</v>
      </c>
    </row>
    <row r="72" spans="1:19" x14ac:dyDescent="0.25">
      <c r="A72" s="30">
        <v>69</v>
      </c>
      <c r="C72" s="1" t="s">
        <v>205</v>
      </c>
      <c r="D72" s="29" t="s">
        <v>326</v>
      </c>
      <c r="E72" s="24" t="s">
        <v>260</v>
      </c>
      <c r="F72" s="71" t="s">
        <v>178</v>
      </c>
      <c r="G72" s="64">
        <f t="shared" si="1"/>
        <v>0</v>
      </c>
      <c r="H72" s="65"/>
      <c r="I72" s="65"/>
      <c r="J72" s="65"/>
      <c r="K72" s="65"/>
      <c r="L72" s="66"/>
      <c r="M72" s="18" t="s">
        <v>250</v>
      </c>
      <c r="N72" s="67"/>
      <c r="O72" s="68">
        <f t="shared" si="68"/>
        <v>0</v>
      </c>
      <c r="P72" s="68">
        <f t="shared" si="69"/>
        <v>0</v>
      </c>
      <c r="Q72" s="68">
        <f t="shared" si="70"/>
        <v>0</v>
      </c>
      <c r="R72" s="68">
        <f t="shared" si="71"/>
        <v>0</v>
      </c>
      <c r="S72" s="69">
        <f t="shared" si="3"/>
        <v>0</v>
      </c>
    </row>
    <row r="73" spans="1:19" x14ac:dyDescent="0.25">
      <c r="A73" s="30">
        <v>70</v>
      </c>
      <c r="C73" s="1" t="s">
        <v>205</v>
      </c>
      <c r="D73" s="29" t="s">
        <v>327</v>
      </c>
      <c r="E73" s="24" t="s">
        <v>518</v>
      </c>
      <c r="F73" s="26" t="s">
        <v>88</v>
      </c>
      <c r="G73" s="64">
        <f t="shared" si="1"/>
        <v>0</v>
      </c>
      <c r="H73" s="65"/>
      <c r="I73" s="65"/>
      <c r="J73" s="65"/>
      <c r="K73" s="65"/>
      <c r="L73" s="66"/>
      <c r="M73" s="18" t="s">
        <v>250</v>
      </c>
      <c r="N73" s="67"/>
      <c r="O73" s="68">
        <f t="shared" si="68"/>
        <v>0</v>
      </c>
      <c r="P73" s="68">
        <f t="shared" si="69"/>
        <v>0</v>
      </c>
      <c r="Q73" s="68">
        <f t="shared" si="70"/>
        <v>0</v>
      </c>
      <c r="R73" s="68">
        <f t="shared" si="71"/>
        <v>0</v>
      </c>
      <c r="S73" s="69">
        <f t="shared" si="3"/>
        <v>0</v>
      </c>
    </row>
    <row r="74" spans="1:19" x14ac:dyDescent="0.25">
      <c r="A74" s="30">
        <v>71</v>
      </c>
      <c r="C74" s="1" t="s">
        <v>205</v>
      </c>
      <c r="D74" s="29" t="s">
        <v>328</v>
      </c>
      <c r="E74" s="24" t="s">
        <v>520</v>
      </c>
      <c r="F74" s="26" t="s">
        <v>67</v>
      </c>
      <c r="G74" s="64">
        <f t="shared" si="1"/>
        <v>0</v>
      </c>
      <c r="H74" s="65"/>
      <c r="I74" s="65"/>
      <c r="J74" s="65"/>
      <c r="K74" s="65"/>
      <c r="L74" s="66"/>
      <c r="M74" s="18" t="s">
        <v>250</v>
      </c>
      <c r="N74" s="67"/>
      <c r="O74" s="68">
        <f t="shared" si="68"/>
        <v>0</v>
      </c>
      <c r="P74" s="68">
        <f t="shared" si="69"/>
        <v>0</v>
      </c>
      <c r="Q74" s="68">
        <f t="shared" si="70"/>
        <v>0</v>
      </c>
      <c r="R74" s="68">
        <f t="shared" si="71"/>
        <v>0</v>
      </c>
      <c r="S74" s="69">
        <f t="shared" si="3"/>
        <v>0</v>
      </c>
    </row>
    <row r="75" spans="1:19" ht="14.25" customHeight="1" x14ac:dyDescent="0.25">
      <c r="A75" s="30">
        <v>72</v>
      </c>
      <c r="D75" s="29"/>
      <c r="E75" s="24" t="s">
        <v>122</v>
      </c>
      <c r="F75" s="6" t="s">
        <v>3</v>
      </c>
      <c r="G75" s="75"/>
      <c r="H75" s="75"/>
      <c r="I75" s="75"/>
      <c r="J75" s="75"/>
      <c r="K75" s="75"/>
      <c r="L75" s="76"/>
      <c r="M75" s="75"/>
      <c r="N75" s="77"/>
      <c r="O75" s="88"/>
      <c r="P75" s="88"/>
      <c r="Q75" s="88"/>
      <c r="R75" s="88"/>
      <c r="S75" s="75"/>
    </row>
    <row r="76" spans="1:19" ht="14.25" customHeight="1" x14ac:dyDescent="0.25">
      <c r="A76" s="30">
        <v>73</v>
      </c>
      <c r="C76" s="1" t="s">
        <v>210</v>
      </c>
      <c r="D76" s="29" t="s">
        <v>329</v>
      </c>
      <c r="E76" s="24" t="s">
        <v>123</v>
      </c>
      <c r="F76" s="26" t="s">
        <v>58</v>
      </c>
      <c r="G76" s="64">
        <f t="shared" si="1"/>
        <v>0</v>
      </c>
      <c r="H76" s="65"/>
      <c r="I76" s="65"/>
      <c r="J76" s="65"/>
      <c r="K76" s="65"/>
      <c r="L76" s="66"/>
      <c r="M76" s="18" t="s">
        <v>11</v>
      </c>
      <c r="N76" s="67"/>
      <c r="O76" s="68">
        <f t="shared" ref="O76" si="74">ROUNDUP((H76*$N76*$G76*$L76),2)</f>
        <v>0</v>
      </c>
      <c r="P76" s="68">
        <f t="shared" ref="P76" si="75">ROUNDUP((I76*$N76*$G76*$L76),2)</f>
        <v>0</v>
      </c>
      <c r="Q76" s="68">
        <f t="shared" ref="Q76" si="76">ROUNDUP((J76*$N76*$G76*$L76),2)</f>
        <v>0</v>
      </c>
      <c r="R76" s="68">
        <f t="shared" ref="R76" si="77">ROUNDUP((K76*$N76*$G76*$L76),2)</f>
        <v>0</v>
      </c>
      <c r="S76" s="69">
        <f t="shared" si="3"/>
        <v>0</v>
      </c>
    </row>
    <row r="77" spans="1:19" ht="14.25" customHeight="1" x14ac:dyDescent="0.25">
      <c r="A77" s="30">
        <v>74</v>
      </c>
      <c r="C77" s="1" t="s">
        <v>211</v>
      </c>
      <c r="D77" s="29" t="s">
        <v>330</v>
      </c>
      <c r="E77" s="24" t="s">
        <v>124</v>
      </c>
      <c r="F77" s="26" t="s">
        <v>23</v>
      </c>
      <c r="G77" s="64">
        <f t="shared" si="1"/>
        <v>0</v>
      </c>
      <c r="H77" s="65"/>
      <c r="I77" s="65"/>
      <c r="J77" s="65"/>
      <c r="K77" s="65"/>
      <c r="L77" s="66"/>
      <c r="M77" s="18" t="s">
        <v>11</v>
      </c>
      <c r="N77" s="67"/>
      <c r="O77" s="68">
        <f t="shared" ref="O77:O98" si="78">ROUNDUP((H77*$N77*$G77*$L77),2)</f>
        <v>0</v>
      </c>
      <c r="P77" s="68">
        <f t="shared" ref="P77:P98" si="79">ROUNDUP((I77*$N77*$G77*$L77),2)</f>
        <v>0</v>
      </c>
      <c r="Q77" s="68">
        <f t="shared" ref="Q77:Q98" si="80">ROUNDUP((J77*$N77*$G77*$L77),2)</f>
        <v>0</v>
      </c>
      <c r="R77" s="68">
        <f t="shared" ref="R77:R98" si="81">ROUNDUP((K77*$N77*$G77*$L77),2)</f>
        <v>0</v>
      </c>
      <c r="S77" s="69">
        <f t="shared" si="3"/>
        <v>0</v>
      </c>
    </row>
    <row r="78" spans="1:19" x14ac:dyDescent="0.25">
      <c r="A78" s="30">
        <v>75</v>
      </c>
      <c r="C78" s="1" t="s">
        <v>212</v>
      </c>
      <c r="D78" s="29" t="s">
        <v>331</v>
      </c>
      <c r="E78" s="24" t="s">
        <v>125</v>
      </c>
      <c r="F78" s="26" t="s">
        <v>24</v>
      </c>
      <c r="G78" s="64">
        <f t="shared" si="1"/>
        <v>0</v>
      </c>
      <c r="H78" s="65"/>
      <c r="I78" s="65"/>
      <c r="J78" s="65"/>
      <c r="K78" s="65"/>
      <c r="L78" s="66"/>
      <c r="M78" s="18" t="s">
        <v>11</v>
      </c>
      <c r="N78" s="67"/>
      <c r="O78" s="68">
        <f t="shared" si="78"/>
        <v>0</v>
      </c>
      <c r="P78" s="68">
        <f t="shared" si="79"/>
        <v>0</v>
      </c>
      <c r="Q78" s="68">
        <f t="shared" si="80"/>
        <v>0</v>
      </c>
      <c r="R78" s="68">
        <f t="shared" si="81"/>
        <v>0</v>
      </c>
      <c r="S78" s="69">
        <f t="shared" si="3"/>
        <v>0</v>
      </c>
    </row>
    <row r="79" spans="1:19" x14ac:dyDescent="0.25">
      <c r="A79" s="30">
        <v>76</v>
      </c>
      <c r="C79" s="1" t="s">
        <v>206</v>
      </c>
      <c r="D79" s="29" t="s">
        <v>332</v>
      </c>
      <c r="E79" s="24" t="s">
        <v>126</v>
      </c>
      <c r="F79" s="26" t="s">
        <v>4</v>
      </c>
      <c r="G79" s="64">
        <f t="shared" si="1"/>
        <v>0</v>
      </c>
      <c r="H79" s="65"/>
      <c r="I79" s="65"/>
      <c r="J79" s="65"/>
      <c r="K79" s="65"/>
      <c r="L79" s="66"/>
      <c r="M79" s="18" t="s">
        <v>11</v>
      </c>
      <c r="N79" s="67"/>
      <c r="O79" s="68">
        <f t="shared" si="78"/>
        <v>0</v>
      </c>
      <c r="P79" s="68">
        <f t="shared" si="79"/>
        <v>0</v>
      </c>
      <c r="Q79" s="68">
        <f t="shared" si="80"/>
        <v>0</v>
      </c>
      <c r="R79" s="68">
        <f t="shared" si="81"/>
        <v>0</v>
      </c>
      <c r="S79" s="69">
        <f>SUM(O79:R79)</f>
        <v>0</v>
      </c>
    </row>
    <row r="80" spans="1:19" s="30" customFormat="1" x14ac:dyDescent="0.25">
      <c r="A80" s="30">
        <v>77</v>
      </c>
      <c r="C80" s="30" t="s">
        <v>206</v>
      </c>
      <c r="D80" s="29" t="s">
        <v>490</v>
      </c>
      <c r="E80" s="24" t="s">
        <v>127</v>
      </c>
      <c r="F80" s="26" t="s">
        <v>509</v>
      </c>
      <c r="G80" s="64">
        <f t="shared" si="1"/>
        <v>0</v>
      </c>
      <c r="H80" s="65"/>
      <c r="I80" s="65"/>
      <c r="J80" s="65"/>
      <c r="K80" s="65"/>
      <c r="L80" s="66"/>
      <c r="M80" s="18" t="s">
        <v>11</v>
      </c>
      <c r="N80" s="67"/>
      <c r="O80" s="68">
        <f t="shared" si="78"/>
        <v>0</v>
      </c>
      <c r="P80" s="68">
        <f t="shared" si="79"/>
        <v>0</v>
      </c>
      <c r="Q80" s="68">
        <f t="shared" si="80"/>
        <v>0</v>
      </c>
      <c r="R80" s="68">
        <f t="shared" si="81"/>
        <v>0</v>
      </c>
      <c r="S80" s="69">
        <f t="shared" si="3"/>
        <v>0</v>
      </c>
    </row>
    <row r="81" spans="1:19" s="70" customFormat="1" x14ac:dyDescent="0.25">
      <c r="A81" s="30">
        <v>78</v>
      </c>
      <c r="C81" s="1" t="s">
        <v>206</v>
      </c>
      <c r="D81" s="29" t="s">
        <v>512</v>
      </c>
      <c r="E81" s="24" t="s">
        <v>128</v>
      </c>
      <c r="F81" s="26" t="s">
        <v>513</v>
      </c>
      <c r="G81" s="64">
        <f t="shared" si="1"/>
        <v>0</v>
      </c>
      <c r="H81" s="65"/>
      <c r="I81" s="65"/>
      <c r="J81" s="65"/>
      <c r="K81" s="65"/>
      <c r="L81" s="66"/>
      <c r="M81" s="18" t="s">
        <v>11</v>
      </c>
      <c r="N81" s="67"/>
      <c r="O81" s="68">
        <f t="shared" si="78"/>
        <v>0</v>
      </c>
      <c r="P81" s="68">
        <f t="shared" si="79"/>
        <v>0</v>
      </c>
      <c r="Q81" s="68">
        <f t="shared" si="80"/>
        <v>0</v>
      </c>
      <c r="R81" s="68">
        <f t="shared" si="81"/>
        <v>0</v>
      </c>
      <c r="S81" s="69">
        <f t="shared" ref="S81" si="82">SUM(O81:R81)</f>
        <v>0</v>
      </c>
    </row>
    <row r="82" spans="1:19" x14ac:dyDescent="0.25">
      <c r="A82" s="30">
        <v>79</v>
      </c>
      <c r="C82" s="1" t="s">
        <v>206</v>
      </c>
      <c r="D82" s="29" t="s">
        <v>333</v>
      </c>
      <c r="E82" s="24" t="s">
        <v>129</v>
      </c>
      <c r="F82" s="26" t="s">
        <v>12</v>
      </c>
      <c r="G82" s="64">
        <f t="shared" si="1"/>
        <v>0</v>
      </c>
      <c r="H82" s="65"/>
      <c r="I82" s="65"/>
      <c r="J82" s="65"/>
      <c r="K82" s="65"/>
      <c r="L82" s="66"/>
      <c r="M82" s="18" t="s">
        <v>11</v>
      </c>
      <c r="N82" s="67"/>
      <c r="O82" s="68">
        <f t="shared" si="78"/>
        <v>0</v>
      </c>
      <c r="P82" s="68">
        <f t="shared" si="79"/>
        <v>0</v>
      </c>
      <c r="Q82" s="68">
        <f t="shared" si="80"/>
        <v>0</v>
      </c>
      <c r="R82" s="68">
        <f t="shared" si="81"/>
        <v>0</v>
      </c>
      <c r="S82" s="69">
        <f t="shared" ref="S82" si="83">SUM(O82:R82)</f>
        <v>0</v>
      </c>
    </row>
    <row r="83" spans="1:19" x14ac:dyDescent="0.25">
      <c r="A83" s="30">
        <v>80</v>
      </c>
      <c r="C83" s="1" t="s">
        <v>206</v>
      </c>
      <c r="D83" s="29" t="s">
        <v>334</v>
      </c>
      <c r="E83" s="24" t="s">
        <v>130</v>
      </c>
      <c r="F83" s="26" t="s">
        <v>13</v>
      </c>
      <c r="G83" s="64">
        <f t="shared" si="1"/>
        <v>0</v>
      </c>
      <c r="H83" s="65"/>
      <c r="I83" s="65"/>
      <c r="J83" s="65"/>
      <c r="K83" s="65"/>
      <c r="L83" s="66"/>
      <c r="M83" s="18" t="s">
        <v>11</v>
      </c>
      <c r="N83" s="67"/>
      <c r="O83" s="68">
        <f t="shared" si="78"/>
        <v>0</v>
      </c>
      <c r="P83" s="68">
        <f t="shared" si="79"/>
        <v>0</v>
      </c>
      <c r="Q83" s="68">
        <f t="shared" si="80"/>
        <v>0</v>
      </c>
      <c r="R83" s="68">
        <f t="shared" si="81"/>
        <v>0</v>
      </c>
      <c r="S83" s="69">
        <f t="shared" ref="S83:S148" si="84">SUM(O83:R83)</f>
        <v>0</v>
      </c>
    </row>
    <row r="84" spans="1:19" x14ac:dyDescent="0.25">
      <c r="A84" s="30">
        <v>81</v>
      </c>
      <c r="C84" s="1" t="s">
        <v>206</v>
      </c>
      <c r="D84" s="29" t="s">
        <v>335</v>
      </c>
      <c r="E84" s="24" t="s">
        <v>131</v>
      </c>
      <c r="F84" s="26" t="s">
        <v>14</v>
      </c>
      <c r="G84" s="64">
        <f t="shared" si="1"/>
        <v>0</v>
      </c>
      <c r="H84" s="65"/>
      <c r="I84" s="65"/>
      <c r="J84" s="65"/>
      <c r="K84" s="65"/>
      <c r="L84" s="66"/>
      <c r="M84" s="18" t="s">
        <v>11</v>
      </c>
      <c r="N84" s="67"/>
      <c r="O84" s="68">
        <f t="shared" si="78"/>
        <v>0</v>
      </c>
      <c r="P84" s="68">
        <f t="shared" si="79"/>
        <v>0</v>
      </c>
      <c r="Q84" s="68">
        <f t="shared" si="80"/>
        <v>0</v>
      </c>
      <c r="R84" s="68">
        <f t="shared" si="81"/>
        <v>0</v>
      </c>
      <c r="S84" s="69">
        <f t="shared" si="84"/>
        <v>0</v>
      </c>
    </row>
    <row r="85" spans="1:19" x14ac:dyDescent="0.25">
      <c r="A85" s="30">
        <v>82</v>
      </c>
      <c r="C85" s="1" t="s">
        <v>206</v>
      </c>
      <c r="D85" s="29" t="s">
        <v>515</v>
      </c>
      <c r="E85" s="24" t="s">
        <v>132</v>
      </c>
      <c r="F85" s="26" t="s">
        <v>517</v>
      </c>
      <c r="G85" s="64">
        <f t="shared" si="1"/>
        <v>0</v>
      </c>
      <c r="H85" s="65"/>
      <c r="I85" s="65"/>
      <c r="J85" s="65"/>
      <c r="K85" s="65"/>
      <c r="L85" s="66"/>
      <c r="M85" s="18" t="s">
        <v>11</v>
      </c>
      <c r="N85" s="67"/>
      <c r="O85" s="68">
        <f t="shared" si="78"/>
        <v>0</v>
      </c>
      <c r="P85" s="68">
        <f t="shared" si="79"/>
        <v>0</v>
      </c>
      <c r="Q85" s="68">
        <f t="shared" si="80"/>
        <v>0</v>
      </c>
      <c r="R85" s="68">
        <f t="shared" si="81"/>
        <v>0</v>
      </c>
      <c r="S85" s="69">
        <f t="shared" ref="S85" si="85">SUM(O85:R85)</f>
        <v>0</v>
      </c>
    </row>
    <row r="86" spans="1:19" x14ac:dyDescent="0.25">
      <c r="A86" s="30">
        <v>83</v>
      </c>
      <c r="C86" s="1" t="s">
        <v>206</v>
      </c>
      <c r="D86" s="29" t="s">
        <v>336</v>
      </c>
      <c r="E86" s="24" t="s">
        <v>214</v>
      </c>
      <c r="F86" s="26" t="s">
        <v>213</v>
      </c>
      <c r="G86" s="64">
        <f t="shared" si="1"/>
        <v>0</v>
      </c>
      <c r="H86" s="65"/>
      <c r="I86" s="65"/>
      <c r="J86" s="65"/>
      <c r="K86" s="65"/>
      <c r="L86" s="66"/>
      <c r="M86" s="18" t="s">
        <v>250</v>
      </c>
      <c r="N86" s="67"/>
      <c r="O86" s="68">
        <f t="shared" si="78"/>
        <v>0</v>
      </c>
      <c r="P86" s="68">
        <f t="shared" si="79"/>
        <v>0</v>
      </c>
      <c r="Q86" s="68">
        <f t="shared" si="80"/>
        <v>0</v>
      </c>
      <c r="R86" s="68">
        <f t="shared" si="81"/>
        <v>0</v>
      </c>
      <c r="S86" s="69">
        <f t="shared" si="84"/>
        <v>0</v>
      </c>
    </row>
    <row r="87" spans="1:19" x14ac:dyDescent="0.25">
      <c r="A87" s="30">
        <v>84</v>
      </c>
      <c r="C87" s="1" t="s">
        <v>206</v>
      </c>
      <c r="D87" s="29" t="s">
        <v>337</v>
      </c>
      <c r="E87" s="24" t="s">
        <v>133</v>
      </c>
      <c r="F87" s="26" t="s">
        <v>16</v>
      </c>
      <c r="G87" s="64">
        <f t="shared" si="1"/>
        <v>0</v>
      </c>
      <c r="H87" s="65"/>
      <c r="I87" s="65"/>
      <c r="J87" s="65"/>
      <c r="K87" s="65"/>
      <c r="L87" s="66"/>
      <c r="M87" s="18" t="s">
        <v>11</v>
      </c>
      <c r="N87" s="67"/>
      <c r="O87" s="68">
        <f t="shared" si="78"/>
        <v>0</v>
      </c>
      <c r="P87" s="68">
        <f t="shared" si="79"/>
        <v>0</v>
      </c>
      <c r="Q87" s="68">
        <f t="shared" si="80"/>
        <v>0</v>
      </c>
      <c r="R87" s="68">
        <f t="shared" si="81"/>
        <v>0</v>
      </c>
      <c r="S87" s="69">
        <f t="shared" si="84"/>
        <v>0</v>
      </c>
    </row>
    <row r="88" spans="1:19" x14ac:dyDescent="0.25">
      <c r="A88" s="30">
        <v>85</v>
      </c>
      <c r="C88" s="1" t="s">
        <v>206</v>
      </c>
      <c r="D88" s="29" t="s">
        <v>338</v>
      </c>
      <c r="E88" s="24" t="s">
        <v>134</v>
      </c>
      <c r="F88" s="26" t="s">
        <v>64</v>
      </c>
      <c r="G88" s="64">
        <f t="shared" ref="G88:G159" si="86">SUM(H88:K88)</f>
        <v>0</v>
      </c>
      <c r="H88" s="65"/>
      <c r="I88" s="65"/>
      <c r="J88" s="65"/>
      <c r="K88" s="65"/>
      <c r="L88" s="66"/>
      <c r="M88" s="18" t="s">
        <v>11</v>
      </c>
      <c r="N88" s="67"/>
      <c r="O88" s="68">
        <f t="shared" si="78"/>
        <v>0</v>
      </c>
      <c r="P88" s="68">
        <f t="shared" si="79"/>
        <v>0</v>
      </c>
      <c r="Q88" s="68">
        <f t="shared" si="80"/>
        <v>0</v>
      </c>
      <c r="R88" s="68">
        <f t="shared" si="81"/>
        <v>0</v>
      </c>
      <c r="S88" s="69">
        <f t="shared" si="84"/>
        <v>0</v>
      </c>
    </row>
    <row r="89" spans="1:19" x14ac:dyDescent="0.25">
      <c r="A89" s="30">
        <v>86</v>
      </c>
      <c r="C89" s="1" t="s">
        <v>206</v>
      </c>
      <c r="D89" s="29" t="s">
        <v>339</v>
      </c>
      <c r="E89" s="24" t="s">
        <v>215</v>
      </c>
      <c r="F89" s="26" t="s">
        <v>60</v>
      </c>
      <c r="G89" s="64">
        <f t="shared" si="86"/>
        <v>0</v>
      </c>
      <c r="H89" s="65"/>
      <c r="I89" s="65"/>
      <c r="J89" s="65"/>
      <c r="K89" s="65"/>
      <c r="L89" s="66"/>
      <c r="M89" s="18" t="s">
        <v>11</v>
      </c>
      <c r="N89" s="67"/>
      <c r="O89" s="68">
        <f t="shared" si="78"/>
        <v>0</v>
      </c>
      <c r="P89" s="68">
        <f t="shared" si="79"/>
        <v>0</v>
      </c>
      <c r="Q89" s="68">
        <f t="shared" si="80"/>
        <v>0</v>
      </c>
      <c r="R89" s="68">
        <f t="shared" si="81"/>
        <v>0</v>
      </c>
      <c r="S89" s="69">
        <f t="shared" si="84"/>
        <v>0</v>
      </c>
    </row>
    <row r="90" spans="1:19" x14ac:dyDescent="0.25">
      <c r="A90" s="30">
        <v>87</v>
      </c>
      <c r="C90" s="1" t="s">
        <v>206</v>
      </c>
      <c r="D90" s="29" t="s">
        <v>340</v>
      </c>
      <c r="E90" s="24" t="s">
        <v>216</v>
      </c>
      <c r="F90" s="26" t="s">
        <v>62</v>
      </c>
      <c r="G90" s="64">
        <f t="shared" si="86"/>
        <v>0</v>
      </c>
      <c r="H90" s="65"/>
      <c r="I90" s="65"/>
      <c r="J90" s="65"/>
      <c r="K90" s="65"/>
      <c r="L90" s="66"/>
      <c r="M90" s="18" t="s">
        <v>11</v>
      </c>
      <c r="N90" s="67"/>
      <c r="O90" s="68">
        <f t="shared" si="78"/>
        <v>0</v>
      </c>
      <c r="P90" s="68">
        <f t="shared" si="79"/>
        <v>0</v>
      </c>
      <c r="Q90" s="68">
        <f t="shared" si="80"/>
        <v>0</v>
      </c>
      <c r="R90" s="68">
        <f t="shared" si="81"/>
        <v>0</v>
      </c>
      <c r="S90" s="69">
        <f t="shared" si="84"/>
        <v>0</v>
      </c>
    </row>
    <row r="91" spans="1:19" x14ac:dyDescent="0.25">
      <c r="A91" s="30">
        <v>88</v>
      </c>
      <c r="C91" s="1" t="s">
        <v>206</v>
      </c>
      <c r="D91" s="29" t="s">
        <v>341</v>
      </c>
      <c r="E91" s="24" t="s">
        <v>135</v>
      </c>
      <c r="F91" s="26" t="s">
        <v>63</v>
      </c>
      <c r="G91" s="64">
        <f t="shared" si="86"/>
        <v>0</v>
      </c>
      <c r="H91" s="65"/>
      <c r="I91" s="65"/>
      <c r="J91" s="65"/>
      <c r="K91" s="65"/>
      <c r="L91" s="66"/>
      <c r="M91" s="18" t="s">
        <v>11</v>
      </c>
      <c r="N91" s="67"/>
      <c r="O91" s="68">
        <f t="shared" si="78"/>
        <v>0</v>
      </c>
      <c r="P91" s="68">
        <f t="shared" si="79"/>
        <v>0</v>
      </c>
      <c r="Q91" s="68">
        <f t="shared" si="80"/>
        <v>0</v>
      </c>
      <c r="R91" s="68">
        <f t="shared" si="81"/>
        <v>0</v>
      </c>
      <c r="S91" s="69">
        <f t="shared" si="84"/>
        <v>0</v>
      </c>
    </row>
    <row r="92" spans="1:19" x14ac:dyDescent="0.25">
      <c r="A92" s="30">
        <v>89</v>
      </c>
      <c r="C92" s="1" t="s">
        <v>206</v>
      </c>
      <c r="D92" s="29" t="s">
        <v>342</v>
      </c>
      <c r="E92" s="24" t="s">
        <v>217</v>
      </c>
      <c r="F92" s="26" t="s">
        <v>514</v>
      </c>
      <c r="G92" s="64">
        <f t="shared" si="86"/>
        <v>0</v>
      </c>
      <c r="H92" s="65"/>
      <c r="I92" s="65"/>
      <c r="J92" s="65"/>
      <c r="K92" s="65"/>
      <c r="L92" s="66"/>
      <c r="M92" s="18" t="s">
        <v>11</v>
      </c>
      <c r="N92" s="67"/>
      <c r="O92" s="68">
        <f t="shared" si="78"/>
        <v>0</v>
      </c>
      <c r="P92" s="68">
        <f t="shared" si="79"/>
        <v>0</v>
      </c>
      <c r="Q92" s="68">
        <f t="shared" si="80"/>
        <v>0</v>
      </c>
      <c r="R92" s="68">
        <f t="shared" si="81"/>
        <v>0</v>
      </c>
      <c r="S92" s="69">
        <f t="shared" si="84"/>
        <v>0</v>
      </c>
    </row>
    <row r="93" spans="1:19" x14ac:dyDescent="0.25">
      <c r="A93" s="30">
        <v>90</v>
      </c>
      <c r="C93" s="1" t="s">
        <v>206</v>
      </c>
      <c r="D93" s="29" t="s">
        <v>343</v>
      </c>
      <c r="E93" s="24" t="s">
        <v>136</v>
      </c>
      <c r="F93" s="26" t="s">
        <v>59</v>
      </c>
      <c r="G93" s="64">
        <f t="shared" si="86"/>
        <v>0</v>
      </c>
      <c r="H93" s="65"/>
      <c r="I93" s="65"/>
      <c r="J93" s="65"/>
      <c r="K93" s="65"/>
      <c r="L93" s="66"/>
      <c r="M93" s="18" t="s">
        <v>11</v>
      </c>
      <c r="N93" s="67"/>
      <c r="O93" s="68">
        <f t="shared" si="78"/>
        <v>0</v>
      </c>
      <c r="P93" s="68">
        <f t="shared" si="79"/>
        <v>0</v>
      </c>
      <c r="Q93" s="68">
        <f t="shared" si="80"/>
        <v>0</v>
      </c>
      <c r="R93" s="68">
        <f t="shared" si="81"/>
        <v>0</v>
      </c>
      <c r="S93" s="69">
        <f t="shared" si="84"/>
        <v>0</v>
      </c>
    </row>
    <row r="94" spans="1:19" x14ac:dyDescent="0.25">
      <c r="A94" s="30">
        <v>91</v>
      </c>
      <c r="C94" s="1" t="s">
        <v>206</v>
      </c>
      <c r="D94" s="29" t="s">
        <v>344</v>
      </c>
      <c r="E94" s="24" t="s">
        <v>180</v>
      </c>
      <c r="F94" s="71" t="s">
        <v>61</v>
      </c>
      <c r="G94" s="64">
        <f t="shared" si="86"/>
        <v>0</v>
      </c>
      <c r="H94" s="65"/>
      <c r="I94" s="65"/>
      <c r="J94" s="65"/>
      <c r="K94" s="65"/>
      <c r="L94" s="66"/>
      <c r="M94" s="18" t="s">
        <v>250</v>
      </c>
      <c r="N94" s="67"/>
      <c r="O94" s="68">
        <f t="shared" si="78"/>
        <v>0</v>
      </c>
      <c r="P94" s="68">
        <f t="shared" si="79"/>
        <v>0</v>
      </c>
      <c r="Q94" s="68">
        <f t="shared" si="80"/>
        <v>0</v>
      </c>
      <c r="R94" s="68">
        <f t="shared" si="81"/>
        <v>0</v>
      </c>
      <c r="S94" s="69">
        <f t="shared" si="84"/>
        <v>0</v>
      </c>
    </row>
    <row r="95" spans="1:19" x14ac:dyDescent="0.25">
      <c r="A95" s="30">
        <v>92</v>
      </c>
      <c r="C95" s="1" t="s">
        <v>206</v>
      </c>
      <c r="D95" s="29" t="s">
        <v>345</v>
      </c>
      <c r="E95" s="24" t="s">
        <v>181</v>
      </c>
      <c r="F95" s="71" t="s">
        <v>178</v>
      </c>
      <c r="G95" s="64">
        <f t="shared" si="86"/>
        <v>0</v>
      </c>
      <c r="H95" s="65"/>
      <c r="I95" s="65"/>
      <c r="J95" s="65"/>
      <c r="K95" s="65"/>
      <c r="L95" s="66"/>
      <c r="M95" s="18" t="s">
        <v>250</v>
      </c>
      <c r="N95" s="67"/>
      <c r="O95" s="68">
        <f t="shared" si="78"/>
        <v>0</v>
      </c>
      <c r="P95" s="68">
        <f t="shared" si="79"/>
        <v>0</v>
      </c>
      <c r="Q95" s="68">
        <f t="shared" si="80"/>
        <v>0</v>
      </c>
      <c r="R95" s="68">
        <f t="shared" si="81"/>
        <v>0</v>
      </c>
      <c r="S95" s="69">
        <f t="shared" si="84"/>
        <v>0</v>
      </c>
    </row>
    <row r="96" spans="1:19" x14ac:dyDescent="0.25">
      <c r="A96" s="30">
        <v>93</v>
      </c>
      <c r="C96" s="1" t="s">
        <v>206</v>
      </c>
      <c r="D96" s="29" t="s">
        <v>346</v>
      </c>
      <c r="E96" s="24" t="s">
        <v>489</v>
      </c>
      <c r="F96" s="26" t="s">
        <v>179</v>
      </c>
      <c r="G96" s="64">
        <f t="shared" si="86"/>
        <v>0</v>
      </c>
      <c r="H96" s="65"/>
      <c r="I96" s="65"/>
      <c r="J96" s="65"/>
      <c r="K96" s="65"/>
      <c r="L96" s="66"/>
      <c r="M96" s="18" t="s">
        <v>175</v>
      </c>
      <c r="N96" s="67"/>
      <c r="O96" s="68">
        <f t="shared" si="78"/>
        <v>0</v>
      </c>
      <c r="P96" s="68">
        <f t="shared" si="79"/>
        <v>0</v>
      </c>
      <c r="Q96" s="68">
        <f t="shared" si="80"/>
        <v>0</v>
      </c>
      <c r="R96" s="68">
        <f t="shared" si="81"/>
        <v>0</v>
      </c>
      <c r="S96" s="69">
        <f t="shared" si="84"/>
        <v>0</v>
      </c>
    </row>
    <row r="97" spans="1:19" x14ac:dyDescent="0.25">
      <c r="A97" s="30">
        <v>94</v>
      </c>
      <c r="C97" s="1" t="s">
        <v>206</v>
      </c>
      <c r="D97" s="29" t="s">
        <v>347</v>
      </c>
      <c r="E97" s="24" t="s">
        <v>511</v>
      </c>
      <c r="F97" s="26" t="s">
        <v>65</v>
      </c>
      <c r="G97" s="64">
        <f t="shared" si="86"/>
        <v>0</v>
      </c>
      <c r="H97" s="65"/>
      <c r="I97" s="65"/>
      <c r="J97" s="65"/>
      <c r="K97" s="65"/>
      <c r="L97" s="66"/>
      <c r="M97" s="18" t="s">
        <v>250</v>
      </c>
      <c r="N97" s="67"/>
      <c r="O97" s="68">
        <f t="shared" si="78"/>
        <v>0</v>
      </c>
      <c r="P97" s="68">
        <f t="shared" si="79"/>
        <v>0</v>
      </c>
      <c r="Q97" s="68">
        <f t="shared" si="80"/>
        <v>0</v>
      </c>
      <c r="R97" s="68">
        <f t="shared" si="81"/>
        <v>0</v>
      </c>
      <c r="S97" s="69">
        <f t="shared" si="84"/>
        <v>0</v>
      </c>
    </row>
    <row r="98" spans="1:19" x14ac:dyDescent="0.25">
      <c r="A98" s="30">
        <v>95</v>
      </c>
      <c r="C98" s="1" t="s">
        <v>206</v>
      </c>
      <c r="D98" s="29" t="s">
        <v>348</v>
      </c>
      <c r="E98" s="24" t="s">
        <v>516</v>
      </c>
      <c r="F98" s="26" t="s">
        <v>67</v>
      </c>
      <c r="G98" s="64">
        <f t="shared" si="86"/>
        <v>0</v>
      </c>
      <c r="H98" s="65"/>
      <c r="I98" s="65"/>
      <c r="J98" s="65"/>
      <c r="K98" s="65"/>
      <c r="L98" s="66"/>
      <c r="M98" s="18" t="s">
        <v>250</v>
      </c>
      <c r="N98" s="67"/>
      <c r="O98" s="68">
        <f t="shared" si="78"/>
        <v>0</v>
      </c>
      <c r="P98" s="68">
        <f t="shared" si="79"/>
        <v>0</v>
      </c>
      <c r="Q98" s="68">
        <f t="shared" si="80"/>
        <v>0</v>
      </c>
      <c r="R98" s="68">
        <f t="shared" si="81"/>
        <v>0</v>
      </c>
      <c r="S98" s="69">
        <f t="shared" si="84"/>
        <v>0</v>
      </c>
    </row>
    <row r="99" spans="1:19" x14ac:dyDescent="0.25">
      <c r="A99" s="30">
        <v>96</v>
      </c>
      <c r="D99" s="29"/>
      <c r="E99" s="24" t="s">
        <v>137</v>
      </c>
      <c r="F99" s="6" t="s">
        <v>218</v>
      </c>
      <c r="G99" s="75"/>
      <c r="H99" s="75"/>
      <c r="I99" s="75"/>
      <c r="J99" s="75"/>
      <c r="K99" s="75"/>
      <c r="L99" s="76"/>
      <c r="M99" s="75"/>
      <c r="N99" s="77"/>
      <c r="O99" s="88"/>
      <c r="P99" s="88"/>
      <c r="Q99" s="88"/>
      <c r="R99" s="88"/>
      <c r="S99" s="75"/>
    </row>
    <row r="100" spans="1:19" x14ac:dyDescent="0.25">
      <c r="A100" s="30">
        <v>97</v>
      </c>
      <c r="B100" s="30" t="s">
        <v>207</v>
      </c>
      <c r="C100" s="1">
        <v>35</v>
      </c>
      <c r="D100" s="29" t="s">
        <v>349</v>
      </c>
      <c r="E100" s="24" t="s">
        <v>196</v>
      </c>
      <c r="F100" s="26" t="s">
        <v>58</v>
      </c>
      <c r="G100" s="64">
        <f t="shared" si="86"/>
        <v>0</v>
      </c>
      <c r="H100" s="65"/>
      <c r="I100" s="65"/>
      <c r="J100" s="65"/>
      <c r="K100" s="65"/>
      <c r="L100" s="66"/>
      <c r="M100" s="18" t="s">
        <v>11</v>
      </c>
      <c r="N100" s="67"/>
      <c r="O100" s="68">
        <f t="shared" ref="O100" si="87">ROUNDUP((H100*$N100*$G100*$L100),2)</f>
        <v>0</v>
      </c>
      <c r="P100" s="68">
        <f t="shared" ref="P100" si="88">ROUNDUP((I100*$N100*$G100*$L100),2)</f>
        <v>0</v>
      </c>
      <c r="Q100" s="68">
        <f t="shared" ref="Q100" si="89">ROUNDUP((J100*$N100*$G100*$L100),2)</f>
        <v>0</v>
      </c>
      <c r="R100" s="68">
        <f t="shared" ref="R100" si="90">ROUNDUP((K100*$N100*$G100*$L100),2)</f>
        <v>0</v>
      </c>
      <c r="S100" s="69">
        <f t="shared" si="84"/>
        <v>0</v>
      </c>
    </row>
    <row r="101" spans="1:19" x14ac:dyDescent="0.25">
      <c r="A101" s="30">
        <v>98</v>
      </c>
      <c r="B101" s="30" t="s">
        <v>207</v>
      </c>
      <c r="C101" s="1">
        <v>35</v>
      </c>
      <c r="D101" s="29" t="s">
        <v>350</v>
      </c>
      <c r="E101" s="24" t="s">
        <v>197</v>
      </c>
      <c r="F101" s="26" t="s">
        <v>219</v>
      </c>
      <c r="G101" s="64">
        <f t="shared" si="86"/>
        <v>0</v>
      </c>
      <c r="H101" s="65"/>
      <c r="I101" s="65"/>
      <c r="J101" s="65"/>
      <c r="K101" s="65"/>
      <c r="L101" s="66"/>
      <c r="M101" s="18" t="s">
        <v>250</v>
      </c>
      <c r="N101" s="67"/>
      <c r="O101" s="68">
        <f t="shared" ref="O101:O110" si="91">ROUNDUP((H101*$N101*$G101*$L101),2)</f>
        <v>0</v>
      </c>
      <c r="P101" s="68">
        <f t="shared" ref="P101:P110" si="92">ROUNDUP((I101*$N101*$G101*$L101),2)</f>
        <v>0</v>
      </c>
      <c r="Q101" s="68">
        <f t="shared" ref="Q101:Q110" si="93">ROUNDUP((J101*$N101*$G101*$L101),2)</f>
        <v>0</v>
      </c>
      <c r="R101" s="68">
        <f t="shared" ref="R101:R110" si="94">ROUNDUP((K101*$N101*$G101*$L101),2)</f>
        <v>0</v>
      </c>
      <c r="S101" s="69">
        <f t="shared" si="84"/>
        <v>0</v>
      </c>
    </row>
    <row r="102" spans="1:19" x14ac:dyDescent="0.25">
      <c r="A102" s="30">
        <v>99</v>
      </c>
      <c r="B102" s="30" t="s">
        <v>207</v>
      </c>
      <c r="C102" s="1">
        <v>35</v>
      </c>
      <c r="D102" s="29" t="s">
        <v>351</v>
      </c>
      <c r="E102" s="24" t="s">
        <v>198</v>
      </c>
      <c r="F102" s="26" t="s">
        <v>220</v>
      </c>
      <c r="G102" s="64">
        <f t="shared" si="86"/>
        <v>0</v>
      </c>
      <c r="H102" s="65"/>
      <c r="I102" s="65"/>
      <c r="J102" s="65"/>
      <c r="K102" s="65"/>
      <c r="L102" s="66"/>
      <c r="M102" s="18" t="s">
        <v>11</v>
      </c>
      <c r="N102" s="67"/>
      <c r="O102" s="68">
        <f t="shared" si="91"/>
        <v>0</v>
      </c>
      <c r="P102" s="68">
        <f t="shared" si="92"/>
        <v>0</v>
      </c>
      <c r="Q102" s="68">
        <f t="shared" si="93"/>
        <v>0</v>
      </c>
      <c r="R102" s="68">
        <f t="shared" si="94"/>
        <v>0</v>
      </c>
      <c r="S102" s="69">
        <f t="shared" si="84"/>
        <v>0</v>
      </c>
    </row>
    <row r="103" spans="1:19" x14ac:dyDescent="0.25">
      <c r="A103" s="30">
        <v>100</v>
      </c>
      <c r="B103" s="30" t="s">
        <v>207</v>
      </c>
      <c r="C103" s="1">
        <v>35</v>
      </c>
      <c r="D103" s="29" t="s">
        <v>352</v>
      </c>
      <c r="E103" s="24" t="s">
        <v>199</v>
      </c>
      <c r="F103" s="26" t="s">
        <v>60</v>
      </c>
      <c r="G103" s="64">
        <f t="shared" si="86"/>
        <v>0</v>
      </c>
      <c r="H103" s="65"/>
      <c r="I103" s="65"/>
      <c r="J103" s="65"/>
      <c r="K103" s="65"/>
      <c r="L103" s="66"/>
      <c r="M103" s="18" t="s">
        <v>11</v>
      </c>
      <c r="N103" s="67"/>
      <c r="O103" s="68">
        <f t="shared" si="91"/>
        <v>0</v>
      </c>
      <c r="P103" s="68">
        <f t="shared" si="92"/>
        <v>0</v>
      </c>
      <c r="Q103" s="68">
        <f t="shared" si="93"/>
        <v>0</v>
      </c>
      <c r="R103" s="68">
        <f t="shared" si="94"/>
        <v>0</v>
      </c>
      <c r="S103" s="69">
        <f t="shared" si="84"/>
        <v>0</v>
      </c>
    </row>
    <row r="104" spans="1:19" x14ac:dyDescent="0.25">
      <c r="A104" s="30">
        <v>101</v>
      </c>
      <c r="B104" s="30" t="s">
        <v>207</v>
      </c>
      <c r="C104" s="1">
        <v>35</v>
      </c>
      <c r="D104" s="29" t="s">
        <v>353</v>
      </c>
      <c r="E104" s="24" t="s">
        <v>221</v>
      </c>
      <c r="F104" s="26" t="s">
        <v>222</v>
      </c>
      <c r="G104" s="64">
        <f t="shared" si="86"/>
        <v>0</v>
      </c>
      <c r="H104" s="65"/>
      <c r="I104" s="65"/>
      <c r="J104" s="65"/>
      <c r="K104" s="65"/>
      <c r="L104" s="66"/>
      <c r="M104" s="18" t="s">
        <v>11</v>
      </c>
      <c r="N104" s="67"/>
      <c r="O104" s="68">
        <f t="shared" si="91"/>
        <v>0</v>
      </c>
      <c r="P104" s="68">
        <f t="shared" si="92"/>
        <v>0</v>
      </c>
      <c r="Q104" s="68">
        <f t="shared" si="93"/>
        <v>0</v>
      </c>
      <c r="R104" s="68">
        <f t="shared" si="94"/>
        <v>0</v>
      </c>
      <c r="S104" s="69">
        <f t="shared" si="84"/>
        <v>0</v>
      </c>
    </row>
    <row r="105" spans="1:19" x14ac:dyDescent="0.25">
      <c r="A105" s="30">
        <v>102</v>
      </c>
      <c r="B105" s="30" t="s">
        <v>207</v>
      </c>
      <c r="C105" s="1">
        <v>35</v>
      </c>
      <c r="D105" s="29" t="s">
        <v>354</v>
      </c>
      <c r="E105" s="24" t="s">
        <v>223</v>
      </c>
      <c r="F105" s="26" t="s">
        <v>59</v>
      </c>
      <c r="G105" s="64">
        <f t="shared" si="86"/>
        <v>0</v>
      </c>
      <c r="H105" s="65"/>
      <c r="I105" s="65"/>
      <c r="J105" s="65"/>
      <c r="K105" s="65"/>
      <c r="L105" s="66"/>
      <c r="M105" s="18" t="s">
        <v>11</v>
      </c>
      <c r="N105" s="67"/>
      <c r="O105" s="68">
        <f t="shared" si="91"/>
        <v>0</v>
      </c>
      <c r="P105" s="68">
        <f t="shared" si="92"/>
        <v>0</v>
      </c>
      <c r="Q105" s="68">
        <f t="shared" si="93"/>
        <v>0</v>
      </c>
      <c r="R105" s="68">
        <f t="shared" si="94"/>
        <v>0</v>
      </c>
      <c r="S105" s="69">
        <f t="shared" si="84"/>
        <v>0</v>
      </c>
    </row>
    <row r="106" spans="1:19" x14ac:dyDescent="0.25">
      <c r="A106" s="30">
        <v>103</v>
      </c>
      <c r="B106" s="30" t="s">
        <v>207</v>
      </c>
      <c r="C106" s="1">
        <v>35</v>
      </c>
      <c r="D106" s="29" t="s">
        <v>355</v>
      </c>
      <c r="E106" s="24" t="s">
        <v>224</v>
      </c>
      <c r="F106" s="26" t="s">
        <v>17</v>
      </c>
      <c r="G106" s="64">
        <f t="shared" si="86"/>
        <v>0</v>
      </c>
      <c r="H106" s="65"/>
      <c r="I106" s="65"/>
      <c r="J106" s="65"/>
      <c r="K106" s="65"/>
      <c r="L106" s="66"/>
      <c r="M106" s="18" t="s">
        <v>11</v>
      </c>
      <c r="N106" s="67"/>
      <c r="O106" s="68">
        <f t="shared" si="91"/>
        <v>0</v>
      </c>
      <c r="P106" s="68">
        <f t="shared" si="92"/>
        <v>0</v>
      </c>
      <c r="Q106" s="68">
        <f t="shared" si="93"/>
        <v>0</v>
      </c>
      <c r="R106" s="68">
        <f t="shared" si="94"/>
        <v>0</v>
      </c>
      <c r="S106" s="69">
        <f t="shared" si="84"/>
        <v>0</v>
      </c>
    </row>
    <row r="107" spans="1:19" x14ac:dyDescent="0.25">
      <c r="A107" s="30">
        <v>104</v>
      </c>
      <c r="B107" s="30" t="s">
        <v>207</v>
      </c>
      <c r="C107" s="1">
        <v>35</v>
      </c>
      <c r="D107" s="29" t="s">
        <v>356</v>
      </c>
      <c r="E107" s="24" t="s">
        <v>225</v>
      </c>
      <c r="F107" s="26" t="s">
        <v>24</v>
      </c>
      <c r="G107" s="64">
        <f t="shared" si="86"/>
        <v>0</v>
      </c>
      <c r="H107" s="65"/>
      <c r="I107" s="65"/>
      <c r="J107" s="65"/>
      <c r="K107" s="65"/>
      <c r="L107" s="66"/>
      <c r="M107" s="18" t="s">
        <v>11</v>
      </c>
      <c r="N107" s="67"/>
      <c r="O107" s="68">
        <f t="shared" si="91"/>
        <v>0</v>
      </c>
      <c r="P107" s="68">
        <f t="shared" si="92"/>
        <v>0</v>
      </c>
      <c r="Q107" s="68">
        <f t="shared" si="93"/>
        <v>0</v>
      </c>
      <c r="R107" s="68">
        <f t="shared" si="94"/>
        <v>0</v>
      </c>
      <c r="S107" s="69">
        <f t="shared" si="84"/>
        <v>0</v>
      </c>
    </row>
    <row r="108" spans="1:19" x14ac:dyDescent="0.25">
      <c r="A108" s="30">
        <v>105</v>
      </c>
      <c r="B108" s="30" t="s">
        <v>207</v>
      </c>
      <c r="C108" s="1">
        <v>35</v>
      </c>
      <c r="D108" s="29" t="s">
        <v>357</v>
      </c>
      <c r="E108" s="24" t="s">
        <v>226</v>
      </c>
      <c r="F108" s="26" t="s">
        <v>179</v>
      </c>
      <c r="G108" s="64">
        <f t="shared" si="86"/>
        <v>0</v>
      </c>
      <c r="H108" s="65"/>
      <c r="I108" s="65"/>
      <c r="J108" s="65"/>
      <c r="K108" s="65"/>
      <c r="L108" s="66"/>
      <c r="M108" s="18" t="s">
        <v>175</v>
      </c>
      <c r="N108" s="67"/>
      <c r="O108" s="68">
        <f t="shared" si="91"/>
        <v>0</v>
      </c>
      <c r="P108" s="68">
        <f t="shared" si="92"/>
        <v>0</v>
      </c>
      <c r="Q108" s="68">
        <f t="shared" si="93"/>
        <v>0</v>
      </c>
      <c r="R108" s="68">
        <f t="shared" si="94"/>
        <v>0</v>
      </c>
      <c r="S108" s="69">
        <f t="shared" si="84"/>
        <v>0</v>
      </c>
    </row>
    <row r="109" spans="1:19" x14ac:dyDescent="0.25">
      <c r="A109" s="30">
        <v>106</v>
      </c>
      <c r="B109" s="30" t="s">
        <v>207</v>
      </c>
      <c r="C109" s="1">
        <v>35</v>
      </c>
      <c r="D109" s="29" t="s">
        <v>358</v>
      </c>
      <c r="E109" s="24" t="s">
        <v>227</v>
      </c>
      <c r="F109" s="26" t="s">
        <v>5</v>
      </c>
      <c r="G109" s="64">
        <f t="shared" si="86"/>
        <v>0</v>
      </c>
      <c r="H109" s="65"/>
      <c r="I109" s="65"/>
      <c r="J109" s="65"/>
      <c r="K109" s="65"/>
      <c r="L109" s="66"/>
      <c r="M109" s="18" t="s">
        <v>250</v>
      </c>
      <c r="N109" s="67"/>
      <c r="O109" s="68">
        <f t="shared" si="91"/>
        <v>0</v>
      </c>
      <c r="P109" s="68">
        <f t="shared" si="92"/>
        <v>0</v>
      </c>
      <c r="Q109" s="68">
        <f t="shared" si="93"/>
        <v>0</v>
      </c>
      <c r="R109" s="68">
        <f t="shared" si="94"/>
        <v>0</v>
      </c>
      <c r="S109" s="69">
        <f t="shared" si="84"/>
        <v>0</v>
      </c>
    </row>
    <row r="110" spans="1:19" x14ac:dyDescent="0.25">
      <c r="A110" s="30">
        <v>107</v>
      </c>
      <c r="B110" s="30" t="s">
        <v>207</v>
      </c>
      <c r="C110" s="1">
        <v>35</v>
      </c>
      <c r="D110" s="29" t="s">
        <v>359</v>
      </c>
      <c r="E110" s="24" t="s">
        <v>228</v>
      </c>
      <c r="F110" s="26" t="s">
        <v>67</v>
      </c>
      <c r="G110" s="64">
        <f t="shared" si="86"/>
        <v>0</v>
      </c>
      <c r="H110" s="65"/>
      <c r="I110" s="65"/>
      <c r="J110" s="65"/>
      <c r="K110" s="65"/>
      <c r="L110" s="66"/>
      <c r="M110" s="18" t="s">
        <v>250</v>
      </c>
      <c r="N110" s="67"/>
      <c r="O110" s="68">
        <f t="shared" si="91"/>
        <v>0</v>
      </c>
      <c r="P110" s="68">
        <f t="shared" si="92"/>
        <v>0</v>
      </c>
      <c r="Q110" s="68">
        <f t="shared" si="93"/>
        <v>0</v>
      </c>
      <c r="R110" s="68">
        <f t="shared" si="94"/>
        <v>0</v>
      </c>
      <c r="S110" s="69">
        <f t="shared" si="84"/>
        <v>0</v>
      </c>
    </row>
    <row r="111" spans="1:19" x14ac:dyDescent="0.25">
      <c r="A111" s="30">
        <v>108</v>
      </c>
      <c r="D111" s="29"/>
      <c r="E111" s="24" t="s">
        <v>138</v>
      </c>
      <c r="F111" s="6" t="s">
        <v>66</v>
      </c>
      <c r="G111" s="75"/>
      <c r="H111" s="75"/>
      <c r="I111" s="75"/>
      <c r="J111" s="75"/>
      <c r="K111" s="75"/>
      <c r="L111" s="76"/>
      <c r="M111" s="75"/>
      <c r="N111" s="77"/>
      <c r="O111" s="88"/>
      <c r="P111" s="88"/>
      <c r="Q111" s="88"/>
      <c r="R111" s="88"/>
      <c r="S111" s="75"/>
    </row>
    <row r="112" spans="1:19" x14ac:dyDescent="0.25">
      <c r="A112" s="30">
        <v>109</v>
      </c>
      <c r="B112" s="30" t="s">
        <v>207</v>
      </c>
      <c r="C112" s="1">
        <v>6</v>
      </c>
      <c r="D112" s="29" t="s">
        <v>360</v>
      </c>
      <c r="E112" s="24" t="s">
        <v>139</v>
      </c>
      <c r="F112" s="26" t="s">
        <v>58</v>
      </c>
      <c r="G112" s="64">
        <f t="shared" si="86"/>
        <v>0</v>
      </c>
      <c r="H112" s="65"/>
      <c r="I112" s="65"/>
      <c r="J112" s="65"/>
      <c r="K112" s="65"/>
      <c r="L112" s="66"/>
      <c r="M112" s="18" t="s">
        <v>11</v>
      </c>
      <c r="N112" s="67"/>
      <c r="O112" s="68">
        <f t="shared" ref="O112" si="95">ROUNDUP((H112*$N112*$G112*$L112),2)</f>
        <v>0</v>
      </c>
      <c r="P112" s="68">
        <f t="shared" ref="P112" si="96">ROUNDUP((I112*$N112*$G112*$L112),2)</f>
        <v>0</v>
      </c>
      <c r="Q112" s="68">
        <f t="shared" ref="Q112" si="97">ROUNDUP((J112*$N112*$G112*$L112),2)</f>
        <v>0</v>
      </c>
      <c r="R112" s="68">
        <f t="shared" ref="R112" si="98">ROUNDUP((K112*$N112*$G112*$L112),2)</f>
        <v>0</v>
      </c>
      <c r="S112" s="69">
        <f t="shared" si="84"/>
        <v>0</v>
      </c>
    </row>
    <row r="113" spans="1:19" x14ac:dyDescent="0.25">
      <c r="A113" s="30">
        <v>110</v>
      </c>
      <c r="B113" s="30" t="s">
        <v>207</v>
      </c>
      <c r="C113" s="19" t="s">
        <v>229</v>
      </c>
      <c r="D113" s="29" t="s">
        <v>361</v>
      </c>
      <c r="E113" s="24" t="s">
        <v>140</v>
      </c>
      <c r="F113" s="26" t="s">
        <v>15</v>
      </c>
      <c r="G113" s="64">
        <f t="shared" si="86"/>
        <v>0</v>
      </c>
      <c r="H113" s="65"/>
      <c r="I113" s="65"/>
      <c r="J113" s="65"/>
      <c r="K113" s="65"/>
      <c r="L113" s="66"/>
      <c r="M113" s="18" t="s">
        <v>250</v>
      </c>
      <c r="N113" s="67"/>
      <c r="O113" s="68">
        <f t="shared" ref="O113:O124" si="99">ROUNDUP((H113*$N113*$G113*$L113),2)</f>
        <v>0</v>
      </c>
      <c r="P113" s="68">
        <f t="shared" ref="P113:P124" si="100">ROUNDUP((I113*$N113*$G113*$L113),2)</f>
        <v>0</v>
      </c>
      <c r="Q113" s="68">
        <f t="shared" ref="Q113:Q124" si="101">ROUNDUP((J113*$N113*$G113*$L113),2)</f>
        <v>0</v>
      </c>
      <c r="R113" s="68">
        <f t="shared" ref="R113:R124" si="102">ROUNDUP((K113*$N113*$G113*$L113),2)</f>
        <v>0</v>
      </c>
      <c r="S113" s="69">
        <f t="shared" si="84"/>
        <v>0</v>
      </c>
    </row>
    <row r="114" spans="1:19" x14ac:dyDescent="0.25">
      <c r="A114" s="30">
        <v>111</v>
      </c>
      <c r="B114" s="30" t="s">
        <v>207</v>
      </c>
      <c r="C114" s="19" t="s">
        <v>229</v>
      </c>
      <c r="D114" s="29" t="s">
        <v>362</v>
      </c>
      <c r="E114" s="24" t="s">
        <v>141</v>
      </c>
      <c r="F114" s="26" t="s">
        <v>230</v>
      </c>
      <c r="G114" s="64">
        <f t="shared" si="86"/>
        <v>0</v>
      </c>
      <c r="H114" s="65"/>
      <c r="I114" s="65"/>
      <c r="J114" s="65"/>
      <c r="K114" s="65"/>
      <c r="L114" s="66"/>
      <c r="M114" s="18" t="s">
        <v>11</v>
      </c>
      <c r="N114" s="67"/>
      <c r="O114" s="68">
        <f t="shared" si="99"/>
        <v>0</v>
      </c>
      <c r="P114" s="68">
        <f t="shared" si="100"/>
        <v>0</v>
      </c>
      <c r="Q114" s="68">
        <f t="shared" si="101"/>
        <v>0</v>
      </c>
      <c r="R114" s="68">
        <f t="shared" si="102"/>
        <v>0</v>
      </c>
      <c r="S114" s="69">
        <f t="shared" si="84"/>
        <v>0</v>
      </c>
    </row>
    <row r="115" spans="1:19" x14ac:dyDescent="0.25">
      <c r="A115" s="30">
        <v>112</v>
      </c>
      <c r="B115" s="30" t="s">
        <v>207</v>
      </c>
      <c r="C115" s="19" t="s">
        <v>229</v>
      </c>
      <c r="D115" s="29" t="s">
        <v>363</v>
      </c>
      <c r="E115" s="24" t="s">
        <v>142</v>
      </c>
      <c r="F115" s="26" t="s">
        <v>17</v>
      </c>
      <c r="G115" s="64">
        <f t="shared" si="86"/>
        <v>0</v>
      </c>
      <c r="H115" s="65"/>
      <c r="I115" s="65"/>
      <c r="J115" s="65"/>
      <c r="K115" s="65"/>
      <c r="L115" s="66"/>
      <c r="M115" s="18" t="s">
        <v>11</v>
      </c>
      <c r="N115" s="67"/>
      <c r="O115" s="68">
        <f t="shared" si="99"/>
        <v>0</v>
      </c>
      <c r="P115" s="68">
        <f t="shared" si="100"/>
        <v>0</v>
      </c>
      <c r="Q115" s="68">
        <f t="shared" si="101"/>
        <v>0</v>
      </c>
      <c r="R115" s="68">
        <f t="shared" si="102"/>
        <v>0</v>
      </c>
      <c r="S115" s="69">
        <f t="shared" si="84"/>
        <v>0</v>
      </c>
    </row>
    <row r="116" spans="1:19" x14ac:dyDescent="0.25">
      <c r="A116" s="30">
        <v>113</v>
      </c>
      <c r="B116" s="30" t="s">
        <v>207</v>
      </c>
      <c r="C116" s="19" t="s">
        <v>229</v>
      </c>
      <c r="D116" s="29" t="s">
        <v>364</v>
      </c>
      <c r="E116" s="24" t="s">
        <v>143</v>
      </c>
      <c r="F116" s="26" t="s">
        <v>6</v>
      </c>
      <c r="G116" s="64">
        <f t="shared" si="86"/>
        <v>0</v>
      </c>
      <c r="H116" s="65"/>
      <c r="I116" s="65"/>
      <c r="J116" s="65"/>
      <c r="K116" s="65"/>
      <c r="L116" s="66"/>
      <c r="M116" s="18" t="s">
        <v>11</v>
      </c>
      <c r="N116" s="67"/>
      <c r="O116" s="68">
        <f t="shared" si="99"/>
        <v>0</v>
      </c>
      <c r="P116" s="68">
        <f t="shared" si="100"/>
        <v>0</v>
      </c>
      <c r="Q116" s="68">
        <f t="shared" si="101"/>
        <v>0</v>
      </c>
      <c r="R116" s="68">
        <f t="shared" si="102"/>
        <v>0</v>
      </c>
      <c r="S116" s="69">
        <f t="shared" si="84"/>
        <v>0</v>
      </c>
    </row>
    <row r="117" spans="1:19" x14ac:dyDescent="0.25">
      <c r="A117" s="30">
        <v>114</v>
      </c>
      <c r="B117" s="30" t="s">
        <v>207</v>
      </c>
      <c r="C117" s="19" t="s">
        <v>229</v>
      </c>
      <c r="D117" s="29" t="s">
        <v>365</v>
      </c>
      <c r="E117" s="24" t="s">
        <v>144</v>
      </c>
      <c r="F117" s="26" t="s">
        <v>24</v>
      </c>
      <c r="G117" s="64">
        <f t="shared" si="86"/>
        <v>0</v>
      </c>
      <c r="H117" s="65"/>
      <c r="I117" s="65"/>
      <c r="J117" s="65"/>
      <c r="K117" s="65"/>
      <c r="L117" s="66"/>
      <c r="M117" s="18" t="s">
        <v>11</v>
      </c>
      <c r="N117" s="67"/>
      <c r="O117" s="68">
        <f t="shared" si="99"/>
        <v>0</v>
      </c>
      <c r="P117" s="68">
        <f t="shared" si="100"/>
        <v>0</v>
      </c>
      <c r="Q117" s="68">
        <f t="shared" si="101"/>
        <v>0</v>
      </c>
      <c r="R117" s="68">
        <f t="shared" si="102"/>
        <v>0</v>
      </c>
      <c r="S117" s="69">
        <f t="shared" si="84"/>
        <v>0</v>
      </c>
    </row>
    <row r="118" spans="1:19" x14ac:dyDescent="0.25">
      <c r="A118" s="30">
        <v>115</v>
      </c>
      <c r="B118" s="30" t="s">
        <v>207</v>
      </c>
      <c r="C118" s="19" t="s">
        <v>229</v>
      </c>
      <c r="D118" s="29" t="s">
        <v>366</v>
      </c>
      <c r="E118" s="24" t="s">
        <v>145</v>
      </c>
      <c r="F118" s="26" t="s">
        <v>231</v>
      </c>
      <c r="G118" s="64">
        <f t="shared" si="86"/>
        <v>0</v>
      </c>
      <c r="H118" s="65"/>
      <c r="I118" s="65"/>
      <c r="J118" s="65"/>
      <c r="K118" s="65"/>
      <c r="L118" s="66"/>
      <c r="M118" s="18" t="s">
        <v>11</v>
      </c>
      <c r="N118" s="67"/>
      <c r="O118" s="68">
        <f t="shared" si="99"/>
        <v>0</v>
      </c>
      <c r="P118" s="68">
        <f t="shared" si="100"/>
        <v>0</v>
      </c>
      <c r="Q118" s="68">
        <f t="shared" si="101"/>
        <v>0</v>
      </c>
      <c r="R118" s="68">
        <f t="shared" si="102"/>
        <v>0</v>
      </c>
      <c r="S118" s="69">
        <f t="shared" ref="S118" si="103">SUM(O118:R118)</f>
        <v>0</v>
      </c>
    </row>
    <row r="119" spans="1:19" x14ac:dyDescent="0.25">
      <c r="A119" s="30">
        <v>116</v>
      </c>
      <c r="B119" s="30" t="s">
        <v>207</v>
      </c>
      <c r="C119" s="19" t="s">
        <v>229</v>
      </c>
      <c r="D119" s="29" t="s">
        <v>367</v>
      </c>
      <c r="E119" s="24" t="s">
        <v>146</v>
      </c>
      <c r="F119" s="26" t="s">
        <v>179</v>
      </c>
      <c r="G119" s="64">
        <f t="shared" si="86"/>
        <v>0</v>
      </c>
      <c r="H119" s="65"/>
      <c r="I119" s="65"/>
      <c r="J119" s="65"/>
      <c r="K119" s="65"/>
      <c r="L119" s="66"/>
      <c r="M119" s="18" t="s">
        <v>175</v>
      </c>
      <c r="N119" s="67"/>
      <c r="O119" s="68">
        <f t="shared" si="99"/>
        <v>0</v>
      </c>
      <c r="P119" s="68">
        <f t="shared" si="100"/>
        <v>0</v>
      </c>
      <c r="Q119" s="68">
        <f t="shared" si="101"/>
        <v>0</v>
      </c>
      <c r="R119" s="68">
        <f t="shared" si="102"/>
        <v>0</v>
      </c>
      <c r="S119" s="69">
        <f t="shared" si="84"/>
        <v>0</v>
      </c>
    </row>
    <row r="120" spans="1:19" x14ac:dyDescent="0.25">
      <c r="A120" s="30">
        <v>117</v>
      </c>
      <c r="B120" s="30" t="s">
        <v>207</v>
      </c>
      <c r="C120" s="19" t="s">
        <v>229</v>
      </c>
      <c r="D120" s="29" t="s">
        <v>368</v>
      </c>
      <c r="E120" s="24" t="s">
        <v>147</v>
      </c>
      <c r="F120" s="26" t="s">
        <v>5</v>
      </c>
      <c r="G120" s="64">
        <f t="shared" si="86"/>
        <v>0</v>
      </c>
      <c r="H120" s="65"/>
      <c r="I120" s="65"/>
      <c r="J120" s="65"/>
      <c r="K120" s="65"/>
      <c r="L120" s="66"/>
      <c r="M120" s="18" t="s">
        <v>250</v>
      </c>
      <c r="N120" s="67"/>
      <c r="O120" s="68">
        <f t="shared" si="99"/>
        <v>0</v>
      </c>
      <c r="P120" s="68">
        <f t="shared" si="100"/>
        <v>0</v>
      </c>
      <c r="Q120" s="68">
        <f t="shared" si="101"/>
        <v>0</v>
      </c>
      <c r="R120" s="68">
        <f t="shared" si="102"/>
        <v>0</v>
      </c>
      <c r="S120" s="69">
        <f t="shared" si="84"/>
        <v>0</v>
      </c>
    </row>
    <row r="121" spans="1:19" x14ac:dyDescent="0.25">
      <c r="A121" s="30">
        <v>118</v>
      </c>
      <c r="B121" s="30" t="s">
        <v>207</v>
      </c>
      <c r="C121" s="19" t="s">
        <v>229</v>
      </c>
      <c r="D121" s="29" t="s">
        <v>369</v>
      </c>
      <c r="E121" s="24" t="s">
        <v>148</v>
      </c>
      <c r="F121" s="26" t="s">
        <v>67</v>
      </c>
      <c r="G121" s="64">
        <f t="shared" si="86"/>
        <v>0</v>
      </c>
      <c r="H121" s="65"/>
      <c r="I121" s="65"/>
      <c r="J121" s="65"/>
      <c r="K121" s="65"/>
      <c r="L121" s="66"/>
      <c r="M121" s="18" t="s">
        <v>250</v>
      </c>
      <c r="N121" s="67"/>
      <c r="O121" s="68">
        <f t="shared" si="99"/>
        <v>0</v>
      </c>
      <c r="P121" s="68">
        <f t="shared" si="100"/>
        <v>0</v>
      </c>
      <c r="Q121" s="68">
        <f t="shared" si="101"/>
        <v>0</v>
      </c>
      <c r="R121" s="68">
        <f t="shared" si="102"/>
        <v>0</v>
      </c>
      <c r="S121" s="69">
        <f t="shared" si="84"/>
        <v>0</v>
      </c>
    </row>
    <row r="122" spans="1:19" x14ac:dyDescent="0.25">
      <c r="A122" s="30">
        <v>119</v>
      </c>
      <c r="B122" s="30" t="s">
        <v>207</v>
      </c>
      <c r="C122" s="19" t="s">
        <v>229</v>
      </c>
      <c r="D122" s="29" t="s">
        <v>473</v>
      </c>
      <c r="E122" s="24" t="s">
        <v>471</v>
      </c>
      <c r="F122" s="26" t="s">
        <v>444</v>
      </c>
      <c r="G122" s="64">
        <f>SUM(H122:K122)</f>
        <v>0</v>
      </c>
      <c r="H122" s="65"/>
      <c r="I122" s="65"/>
      <c r="J122" s="65"/>
      <c r="K122" s="65"/>
      <c r="L122" s="66"/>
      <c r="M122" s="18" t="s">
        <v>11</v>
      </c>
      <c r="N122" s="67"/>
      <c r="O122" s="68">
        <f t="shared" si="99"/>
        <v>0</v>
      </c>
      <c r="P122" s="68">
        <f t="shared" si="100"/>
        <v>0</v>
      </c>
      <c r="Q122" s="68">
        <f t="shared" si="101"/>
        <v>0</v>
      </c>
      <c r="R122" s="68">
        <f t="shared" si="102"/>
        <v>0</v>
      </c>
      <c r="S122" s="69">
        <f>SUM(O122:R122)</f>
        <v>0</v>
      </c>
    </row>
    <row r="123" spans="1:19" x14ac:dyDescent="0.25">
      <c r="A123" s="30">
        <v>120</v>
      </c>
      <c r="B123" s="30" t="s">
        <v>207</v>
      </c>
      <c r="C123" s="19" t="s">
        <v>229</v>
      </c>
      <c r="D123" s="29" t="s">
        <v>474</v>
      </c>
      <c r="E123" s="24" t="s">
        <v>472</v>
      </c>
      <c r="F123" s="26" t="s">
        <v>443</v>
      </c>
      <c r="G123" s="64">
        <f>SUM(H123:K123)</f>
        <v>0</v>
      </c>
      <c r="H123" s="65"/>
      <c r="I123" s="65"/>
      <c r="J123" s="65"/>
      <c r="K123" s="65"/>
      <c r="L123" s="66"/>
      <c r="M123" s="18" t="s">
        <v>11</v>
      </c>
      <c r="N123" s="67"/>
      <c r="O123" s="68">
        <f t="shared" si="99"/>
        <v>0</v>
      </c>
      <c r="P123" s="68">
        <f t="shared" si="100"/>
        <v>0</v>
      </c>
      <c r="Q123" s="68">
        <f t="shared" si="101"/>
        <v>0</v>
      </c>
      <c r="R123" s="68">
        <f t="shared" si="102"/>
        <v>0</v>
      </c>
      <c r="S123" s="69">
        <f>SUM(O123:R123)</f>
        <v>0</v>
      </c>
    </row>
    <row r="124" spans="1:19" x14ac:dyDescent="0.25">
      <c r="A124" s="30">
        <v>121</v>
      </c>
      <c r="C124" s="20" t="s">
        <v>232</v>
      </c>
      <c r="D124" s="29" t="s">
        <v>370</v>
      </c>
      <c r="E124" s="23" t="s">
        <v>149</v>
      </c>
      <c r="F124" s="25" t="s">
        <v>18</v>
      </c>
      <c r="G124" s="64">
        <f t="shared" si="86"/>
        <v>0</v>
      </c>
      <c r="H124" s="65"/>
      <c r="I124" s="65"/>
      <c r="J124" s="65"/>
      <c r="K124" s="65"/>
      <c r="L124" s="66"/>
      <c r="M124" s="18" t="s">
        <v>250</v>
      </c>
      <c r="N124" s="67"/>
      <c r="O124" s="68">
        <f t="shared" si="99"/>
        <v>0</v>
      </c>
      <c r="P124" s="68">
        <f t="shared" si="100"/>
        <v>0</v>
      </c>
      <c r="Q124" s="68">
        <f t="shared" si="101"/>
        <v>0</v>
      </c>
      <c r="R124" s="68">
        <f t="shared" si="102"/>
        <v>0</v>
      </c>
      <c r="S124" s="69">
        <f t="shared" si="84"/>
        <v>0</v>
      </c>
    </row>
    <row r="125" spans="1:19" x14ac:dyDescent="0.25">
      <c r="A125" s="30">
        <v>122</v>
      </c>
      <c r="D125" s="29"/>
      <c r="E125" s="83">
        <v>4</v>
      </c>
      <c r="F125" s="4" t="s">
        <v>150</v>
      </c>
      <c r="G125" s="14"/>
      <c r="H125" s="14"/>
      <c r="I125" s="14"/>
      <c r="J125" s="14"/>
      <c r="K125" s="14"/>
      <c r="L125" s="54"/>
      <c r="M125" s="14"/>
      <c r="N125" s="48"/>
      <c r="O125" s="89"/>
      <c r="P125" s="89"/>
      <c r="Q125" s="89"/>
      <c r="R125" s="89"/>
      <c r="S125" s="14"/>
    </row>
    <row r="126" spans="1:19" x14ac:dyDescent="0.25">
      <c r="A126" s="30">
        <v>123</v>
      </c>
      <c r="D126" s="29"/>
      <c r="E126" s="24" t="s">
        <v>151</v>
      </c>
      <c r="F126" s="6" t="s">
        <v>418</v>
      </c>
      <c r="G126" s="14"/>
      <c r="H126" s="14"/>
      <c r="I126" s="14"/>
      <c r="J126" s="14"/>
      <c r="K126" s="14"/>
      <c r="L126" s="54"/>
      <c r="M126" s="14"/>
      <c r="N126" s="48"/>
      <c r="O126" s="89"/>
      <c r="P126" s="89"/>
      <c r="Q126" s="89"/>
      <c r="R126" s="89"/>
      <c r="S126" s="14"/>
    </row>
    <row r="127" spans="1:19" x14ac:dyDescent="0.25">
      <c r="A127" s="30">
        <v>124</v>
      </c>
      <c r="C127" s="1" t="s">
        <v>233</v>
      </c>
      <c r="D127" s="29" t="s">
        <v>371</v>
      </c>
      <c r="E127" s="24" t="s">
        <v>421</v>
      </c>
      <c r="F127" s="26" t="s">
        <v>234</v>
      </c>
      <c r="G127" s="64">
        <f t="shared" si="86"/>
        <v>0</v>
      </c>
      <c r="H127" s="65"/>
      <c r="I127" s="65"/>
      <c r="J127" s="65"/>
      <c r="K127" s="65"/>
      <c r="L127" s="66"/>
      <c r="M127" s="18" t="s">
        <v>250</v>
      </c>
      <c r="N127" s="67"/>
      <c r="O127" s="68">
        <f t="shared" ref="O127" si="104">ROUNDUP((H127*$N127*$G127*$L127),2)</f>
        <v>0</v>
      </c>
      <c r="P127" s="68">
        <f t="shared" ref="P127" si="105">ROUNDUP((I127*$N127*$G127*$L127),2)</f>
        <v>0</v>
      </c>
      <c r="Q127" s="68">
        <f t="shared" ref="Q127" si="106">ROUNDUP((J127*$N127*$G127*$L127),2)</f>
        <v>0</v>
      </c>
      <c r="R127" s="68">
        <f t="shared" ref="R127" si="107">ROUNDUP((K127*$N127*$G127*$L127),2)</f>
        <v>0</v>
      </c>
      <c r="S127" s="69">
        <f t="shared" si="84"/>
        <v>0</v>
      </c>
    </row>
    <row r="128" spans="1:19" x14ac:dyDescent="0.25">
      <c r="A128" s="30">
        <v>125</v>
      </c>
      <c r="C128" s="1" t="s">
        <v>238</v>
      </c>
      <c r="D128" s="29" t="s">
        <v>372</v>
      </c>
      <c r="E128" s="24" t="s">
        <v>422</v>
      </c>
      <c r="F128" s="26" t="s">
        <v>45</v>
      </c>
      <c r="G128" s="64">
        <f t="shared" ref="G128" si="108">SUM(H128:K128)</f>
        <v>0</v>
      </c>
      <c r="H128" s="65"/>
      <c r="I128" s="65"/>
      <c r="J128" s="65"/>
      <c r="K128" s="65"/>
      <c r="L128" s="66"/>
      <c r="M128" s="18" t="s">
        <v>250</v>
      </c>
      <c r="N128" s="67"/>
      <c r="O128" s="68">
        <f t="shared" ref="O128:O132" si="109">ROUNDUP((H128*$N128*$G128*$L128),2)</f>
        <v>0</v>
      </c>
      <c r="P128" s="68">
        <f t="shared" ref="P128:P132" si="110">ROUNDUP((I128*$N128*$G128*$L128),2)</f>
        <v>0</v>
      </c>
      <c r="Q128" s="68">
        <f t="shared" ref="Q128:Q132" si="111">ROUNDUP((J128*$N128*$G128*$L128),2)</f>
        <v>0</v>
      </c>
      <c r="R128" s="68">
        <f t="shared" ref="R128:R132" si="112">ROUNDUP((K128*$N128*$G128*$L128),2)</f>
        <v>0</v>
      </c>
      <c r="S128" s="69">
        <f t="shared" si="84"/>
        <v>0</v>
      </c>
    </row>
    <row r="129" spans="1:19" x14ac:dyDescent="0.25">
      <c r="A129" s="30">
        <v>126</v>
      </c>
      <c r="B129" s="30" t="s">
        <v>207</v>
      </c>
      <c r="C129" s="1" t="s">
        <v>241</v>
      </c>
      <c r="D129" s="29" t="s">
        <v>373</v>
      </c>
      <c r="E129" s="24" t="s">
        <v>423</v>
      </c>
      <c r="F129" s="26" t="s">
        <v>70</v>
      </c>
      <c r="G129" s="64">
        <f>SUM(H129:K129)</f>
        <v>0</v>
      </c>
      <c r="H129" s="65"/>
      <c r="I129" s="65"/>
      <c r="J129" s="65"/>
      <c r="K129" s="65"/>
      <c r="L129" s="66"/>
      <c r="M129" s="18" t="s">
        <v>250</v>
      </c>
      <c r="N129" s="67"/>
      <c r="O129" s="68">
        <f t="shared" si="109"/>
        <v>0</v>
      </c>
      <c r="P129" s="68">
        <f t="shared" si="110"/>
        <v>0</v>
      </c>
      <c r="Q129" s="68">
        <f t="shared" si="111"/>
        <v>0</v>
      </c>
      <c r="R129" s="68">
        <f t="shared" si="112"/>
        <v>0</v>
      </c>
      <c r="S129" s="69">
        <f t="shared" si="84"/>
        <v>0</v>
      </c>
    </row>
    <row r="130" spans="1:19" x14ac:dyDescent="0.25">
      <c r="A130" s="30">
        <v>127</v>
      </c>
      <c r="B130" s="30" t="s">
        <v>207</v>
      </c>
      <c r="C130" s="1" t="s">
        <v>241</v>
      </c>
      <c r="D130" s="29" t="s">
        <v>374</v>
      </c>
      <c r="E130" s="24" t="s">
        <v>424</v>
      </c>
      <c r="F130" s="26" t="s">
        <v>71</v>
      </c>
      <c r="G130" s="64">
        <f>SUM(H130:K130)</f>
        <v>0</v>
      </c>
      <c r="H130" s="65"/>
      <c r="I130" s="65"/>
      <c r="J130" s="65"/>
      <c r="K130" s="65"/>
      <c r="L130" s="66"/>
      <c r="M130" s="18" t="s">
        <v>250</v>
      </c>
      <c r="N130" s="67"/>
      <c r="O130" s="68">
        <f t="shared" si="109"/>
        <v>0</v>
      </c>
      <c r="P130" s="68">
        <f t="shared" si="110"/>
        <v>0</v>
      </c>
      <c r="Q130" s="68">
        <f t="shared" si="111"/>
        <v>0</v>
      </c>
      <c r="R130" s="68">
        <f t="shared" si="112"/>
        <v>0</v>
      </c>
      <c r="S130" s="69">
        <f t="shared" si="84"/>
        <v>0</v>
      </c>
    </row>
    <row r="131" spans="1:19" x14ac:dyDescent="0.25">
      <c r="A131" s="30">
        <v>128</v>
      </c>
      <c r="C131" s="1" t="s">
        <v>211</v>
      </c>
      <c r="D131" s="29" t="s">
        <v>375</v>
      </c>
      <c r="E131" s="24" t="s">
        <v>425</v>
      </c>
      <c r="F131" s="26" t="s">
        <v>72</v>
      </c>
      <c r="G131" s="64">
        <f>SUM(H131:K131)</f>
        <v>0</v>
      </c>
      <c r="H131" s="65"/>
      <c r="I131" s="65"/>
      <c r="J131" s="65"/>
      <c r="K131" s="65"/>
      <c r="L131" s="66"/>
      <c r="M131" s="18" t="s">
        <v>250</v>
      </c>
      <c r="N131" s="67"/>
      <c r="O131" s="68">
        <f t="shared" si="109"/>
        <v>0</v>
      </c>
      <c r="P131" s="68">
        <f t="shared" si="110"/>
        <v>0</v>
      </c>
      <c r="Q131" s="68">
        <f t="shared" si="111"/>
        <v>0</v>
      </c>
      <c r="R131" s="68">
        <f t="shared" si="112"/>
        <v>0</v>
      </c>
      <c r="S131" s="69">
        <f t="shared" si="84"/>
        <v>0</v>
      </c>
    </row>
    <row r="132" spans="1:19" x14ac:dyDescent="0.25">
      <c r="A132" s="30">
        <v>129</v>
      </c>
      <c r="C132" s="1" t="s">
        <v>212</v>
      </c>
      <c r="D132" s="29" t="s">
        <v>376</v>
      </c>
      <c r="E132" s="24" t="s">
        <v>426</v>
      </c>
      <c r="F132" s="26" t="s">
        <v>73</v>
      </c>
      <c r="G132" s="64">
        <f>SUM(H132:K132)</f>
        <v>0</v>
      </c>
      <c r="H132" s="65"/>
      <c r="I132" s="65"/>
      <c r="J132" s="65"/>
      <c r="K132" s="65"/>
      <c r="L132" s="66"/>
      <c r="M132" s="18" t="s">
        <v>250</v>
      </c>
      <c r="N132" s="67"/>
      <c r="O132" s="68">
        <f t="shared" si="109"/>
        <v>0</v>
      </c>
      <c r="P132" s="68">
        <f t="shared" si="110"/>
        <v>0</v>
      </c>
      <c r="Q132" s="68">
        <f t="shared" si="111"/>
        <v>0</v>
      </c>
      <c r="R132" s="68">
        <f t="shared" si="112"/>
        <v>0</v>
      </c>
      <c r="S132" s="69">
        <f t="shared" si="84"/>
        <v>0</v>
      </c>
    </row>
    <row r="133" spans="1:19" x14ac:dyDescent="0.25">
      <c r="A133" s="30">
        <v>130</v>
      </c>
      <c r="D133" s="29"/>
      <c r="E133" s="24" t="s">
        <v>152</v>
      </c>
      <c r="F133" s="6" t="s">
        <v>419</v>
      </c>
      <c r="G133" s="14"/>
      <c r="H133" s="14"/>
      <c r="I133" s="14"/>
      <c r="J133" s="14"/>
      <c r="K133" s="14"/>
      <c r="L133" s="54"/>
      <c r="M133" s="14"/>
      <c r="N133" s="48"/>
      <c r="O133" s="89"/>
      <c r="P133" s="89"/>
      <c r="Q133" s="89"/>
      <c r="R133" s="89"/>
      <c r="S133" s="14"/>
    </row>
    <row r="134" spans="1:19" x14ac:dyDescent="0.25">
      <c r="A134" s="30">
        <v>131</v>
      </c>
      <c r="C134" s="1" t="s">
        <v>235</v>
      </c>
      <c r="D134" s="29" t="s">
        <v>377</v>
      </c>
      <c r="E134" s="24" t="s">
        <v>427</v>
      </c>
      <c r="F134" s="26" t="s">
        <v>236</v>
      </c>
      <c r="G134" s="64">
        <f>SUM(H134:K134)</f>
        <v>0</v>
      </c>
      <c r="H134" s="65"/>
      <c r="I134" s="65"/>
      <c r="J134" s="65"/>
      <c r="K134" s="65"/>
      <c r="L134" s="66"/>
      <c r="M134" s="18" t="s">
        <v>250</v>
      </c>
      <c r="N134" s="67"/>
      <c r="O134" s="68">
        <f t="shared" ref="O134:O135" si="113">ROUNDUP((H134*$N134*$G134*$L134),2)</f>
        <v>0</v>
      </c>
      <c r="P134" s="68">
        <f t="shared" ref="P134:P135" si="114">ROUNDUP((I134*$N134*$G134*$L134),2)</f>
        <v>0</v>
      </c>
      <c r="Q134" s="68">
        <f t="shared" ref="Q134:Q135" si="115">ROUNDUP((J134*$N134*$G134*$L134),2)</f>
        <v>0</v>
      </c>
      <c r="R134" s="68">
        <f t="shared" ref="R134:R135" si="116">ROUNDUP((K134*$N134*$G134*$L134),2)</f>
        <v>0</v>
      </c>
      <c r="S134" s="69">
        <f t="shared" si="84"/>
        <v>0</v>
      </c>
    </row>
    <row r="135" spans="1:19" x14ac:dyDescent="0.25">
      <c r="A135" s="30">
        <v>132</v>
      </c>
      <c r="C135" s="1" t="s">
        <v>239</v>
      </c>
      <c r="D135" s="29" t="s">
        <v>378</v>
      </c>
      <c r="E135" s="24" t="s">
        <v>428</v>
      </c>
      <c r="F135" s="26" t="s">
        <v>43</v>
      </c>
      <c r="G135" s="64">
        <f>SUM(H135:K135)</f>
        <v>0</v>
      </c>
      <c r="H135" s="65"/>
      <c r="I135" s="65"/>
      <c r="J135" s="65"/>
      <c r="K135" s="65"/>
      <c r="L135" s="66"/>
      <c r="M135" s="18" t="s">
        <v>250</v>
      </c>
      <c r="N135" s="67"/>
      <c r="O135" s="68">
        <f t="shared" si="113"/>
        <v>0</v>
      </c>
      <c r="P135" s="68">
        <f t="shared" si="114"/>
        <v>0</v>
      </c>
      <c r="Q135" s="68">
        <f t="shared" si="115"/>
        <v>0</v>
      </c>
      <c r="R135" s="68">
        <f t="shared" si="116"/>
        <v>0</v>
      </c>
      <c r="S135" s="69">
        <f t="shared" si="84"/>
        <v>0</v>
      </c>
    </row>
    <row r="136" spans="1:19" x14ac:dyDescent="0.25">
      <c r="A136" s="30">
        <v>133</v>
      </c>
      <c r="D136" s="29"/>
      <c r="E136" s="24" t="s">
        <v>153</v>
      </c>
      <c r="F136" s="6" t="s">
        <v>420</v>
      </c>
      <c r="G136" s="14"/>
      <c r="H136" s="14"/>
      <c r="I136" s="14"/>
      <c r="J136" s="14"/>
      <c r="K136" s="14"/>
      <c r="L136" s="54"/>
      <c r="M136" s="14"/>
      <c r="N136" s="48"/>
      <c r="O136" s="89"/>
      <c r="P136" s="89"/>
      <c r="Q136" s="89"/>
      <c r="R136" s="89"/>
      <c r="S136" s="14"/>
    </row>
    <row r="137" spans="1:19" x14ac:dyDescent="0.25">
      <c r="A137" s="30">
        <v>134</v>
      </c>
      <c r="C137" s="1" t="s">
        <v>235</v>
      </c>
      <c r="D137" s="29" t="s">
        <v>379</v>
      </c>
      <c r="E137" s="24" t="s">
        <v>429</v>
      </c>
      <c r="F137" s="26" t="s">
        <v>237</v>
      </c>
      <c r="G137" s="64">
        <f t="shared" si="86"/>
        <v>0</v>
      </c>
      <c r="H137" s="65"/>
      <c r="I137" s="65"/>
      <c r="J137" s="65"/>
      <c r="K137" s="65"/>
      <c r="L137" s="66"/>
      <c r="M137" s="18" t="s">
        <v>250</v>
      </c>
      <c r="N137" s="67"/>
      <c r="O137" s="68">
        <f t="shared" ref="O137" si="117">ROUNDUP((H137*$N137*$G137*$L137),2)</f>
        <v>0</v>
      </c>
      <c r="P137" s="68">
        <f t="shared" ref="P137" si="118">ROUNDUP((I137*$N137*$G137*$L137),2)</f>
        <v>0</v>
      </c>
      <c r="Q137" s="68">
        <f t="shared" ref="Q137" si="119">ROUNDUP((J137*$N137*$G137*$L137),2)</f>
        <v>0</v>
      </c>
      <c r="R137" s="68">
        <f t="shared" ref="R137" si="120">ROUNDUP((K137*$N137*$G137*$L137),2)</f>
        <v>0</v>
      </c>
      <c r="S137" s="69">
        <f t="shared" si="84"/>
        <v>0</v>
      </c>
    </row>
    <row r="138" spans="1:19" x14ac:dyDescent="0.25">
      <c r="A138" s="30">
        <v>135</v>
      </c>
      <c r="C138" s="1" t="s">
        <v>239</v>
      </c>
      <c r="D138" s="29" t="s">
        <v>380</v>
      </c>
      <c r="E138" s="24" t="s">
        <v>430</v>
      </c>
      <c r="F138" s="26" t="s">
        <v>68</v>
      </c>
      <c r="G138" s="64">
        <f>SUM(H138:K138)</f>
        <v>0</v>
      </c>
      <c r="H138" s="65"/>
      <c r="I138" s="65"/>
      <c r="J138" s="65"/>
      <c r="K138" s="65"/>
      <c r="L138" s="66"/>
      <c r="M138" s="18" t="s">
        <v>250</v>
      </c>
      <c r="N138" s="67"/>
      <c r="O138" s="68">
        <f t="shared" ref="O138:O142" si="121">ROUNDUP((H138*$N138*$G138*$L138),2)</f>
        <v>0</v>
      </c>
      <c r="P138" s="68">
        <f t="shared" ref="P138:P142" si="122">ROUNDUP((I138*$N138*$G138*$L138),2)</f>
        <v>0</v>
      </c>
      <c r="Q138" s="68">
        <f t="shared" ref="Q138:Q142" si="123">ROUNDUP((J138*$N138*$G138*$L138),2)</f>
        <v>0</v>
      </c>
      <c r="R138" s="68">
        <f t="shared" ref="R138:R142" si="124">ROUNDUP((K138*$N138*$G138*$L138),2)</f>
        <v>0</v>
      </c>
      <c r="S138" s="69">
        <f t="shared" si="84"/>
        <v>0</v>
      </c>
    </row>
    <row r="139" spans="1:19" x14ac:dyDescent="0.25">
      <c r="A139" s="30">
        <v>136</v>
      </c>
      <c r="C139" s="1" t="s">
        <v>240</v>
      </c>
      <c r="D139" s="29" t="s">
        <v>381</v>
      </c>
      <c r="E139" s="24" t="s">
        <v>154</v>
      </c>
      <c r="F139" s="25" t="s">
        <v>42</v>
      </c>
      <c r="G139" s="64">
        <f>SUM(H139:K139)</f>
        <v>0</v>
      </c>
      <c r="H139" s="65"/>
      <c r="I139" s="65"/>
      <c r="J139" s="65"/>
      <c r="K139" s="65"/>
      <c r="L139" s="66"/>
      <c r="M139" s="18" t="s">
        <v>250</v>
      </c>
      <c r="N139" s="67"/>
      <c r="O139" s="68">
        <f t="shared" si="121"/>
        <v>0</v>
      </c>
      <c r="P139" s="68">
        <f t="shared" si="122"/>
        <v>0</v>
      </c>
      <c r="Q139" s="68">
        <f t="shared" si="123"/>
        <v>0</v>
      </c>
      <c r="R139" s="68">
        <f t="shared" si="124"/>
        <v>0</v>
      </c>
      <c r="S139" s="69">
        <f t="shared" si="84"/>
        <v>0</v>
      </c>
    </row>
    <row r="140" spans="1:19" x14ac:dyDescent="0.25">
      <c r="A140" s="30">
        <v>137</v>
      </c>
      <c r="C140" s="1" t="s">
        <v>240</v>
      </c>
      <c r="D140" s="29" t="s">
        <v>382</v>
      </c>
      <c r="E140" s="24" t="s">
        <v>155</v>
      </c>
      <c r="F140" s="25" t="s">
        <v>78</v>
      </c>
      <c r="G140" s="64">
        <f>SUM(H140:K140)</f>
        <v>0</v>
      </c>
      <c r="H140" s="65"/>
      <c r="I140" s="65"/>
      <c r="J140" s="65"/>
      <c r="K140" s="65"/>
      <c r="L140" s="66"/>
      <c r="M140" s="18" t="s">
        <v>250</v>
      </c>
      <c r="N140" s="67"/>
      <c r="O140" s="68">
        <f t="shared" si="121"/>
        <v>0</v>
      </c>
      <c r="P140" s="68">
        <f t="shared" si="122"/>
        <v>0</v>
      </c>
      <c r="Q140" s="68">
        <f t="shared" si="123"/>
        <v>0</v>
      </c>
      <c r="R140" s="68">
        <f t="shared" si="124"/>
        <v>0</v>
      </c>
      <c r="S140" s="69">
        <f t="shared" si="84"/>
        <v>0</v>
      </c>
    </row>
    <row r="141" spans="1:19" x14ac:dyDescent="0.25">
      <c r="A141" s="30">
        <v>138</v>
      </c>
      <c r="C141" s="1" t="s">
        <v>240</v>
      </c>
      <c r="D141" s="29" t="s">
        <v>383</v>
      </c>
      <c r="E141" s="24" t="s">
        <v>156</v>
      </c>
      <c r="F141" s="25" t="s">
        <v>75</v>
      </c>
      <c r="G141" s="64">
        <f>SUM(H141:K141)</f>
        <v>0</v>
      </c>
      <c r="H141" s="65"/>
      <c r="I141" s="65"/>
      <c r="J141" s="65"/>
      <c r="K141" s="65"/>
      <c r="L141" s="66"/>
      <c r="M141" s="18" t="s">
        <v>250</v>
      </c>
      <c r="N141" s="67"/>
      <c r="O141" s="68">
        <f t="shared" si="121"/>
        <v>0</v>
      </c>
      <c r="P141" s="68">
        <f t="shared" si="122"/>
        <v>0</v>
      </c>
      <c r="Q141" s="68">
        <f t="shared" si="123"/>
        <v>0</v>
      </c>
      <c r="R141" s="68">
        <f t="shared" si="124"/>
        <v>0</v>
      </c>
      <c r="S141" s="69">
        <f t="shared" si="84"/>
        <v>0</v>
      </c>
    </row>
    <row r="142" spans="1:19" x14ac:dyDescent="0.25">
      <c r="A142" s="30">
        <v>139</v>
      </c>
      <c r="C142" s="1" t="s">
        <v>240</v>
      </c>
      <c r="D142" s="29" t="s">
        <v>384</v>
      </c>
      <c r="E142" s="24" t="s">
        <v>157</v>
      </c>
      <c r="F142" s="25" t="s">
        <v>255</v>
      </c>
      <c r="G142" s="64">
        <f>SUM(H142:K142)</f>
        <v>0</v>
      </c>
      <c r="H142" s="65"/>
      <c r="I142" s="65"/>
      <c r="J142" s="65"/>
      <c r="K142" s="65"/>
      <c r="L142" s="66"/>
      <c r="M142" s="25" t="s">
        <v>250</v>
      </c>
      <c r="N142" s="67"/>
      <c r="O142" s="68">
        <f t="shared" si="121"/>
        <v>0</v>
      </c>
      <c r="P142" s="68">
        <f t="shared" si="122"/>
        <v>0</v>
      </c>
      <c r="Q142" s="68">
        <f t="shared" si="123"/>
        <v>0</v>
      </c>
      <c r="R142" s="68">
        <f t="shared" si="124"/>
        <v>0</v>
      </c>
      <c r="S142" s="69">
        <f t="shared" si="84"/>
        <v>0</v>
      </c>
    </row>
    <row r="143" spans="1:19" x14ac:dyDescent="0.25">
      <c r="A143" s="30">
        <v>140</v>
      </c>
      <c r="D143" s="29"/>
      <c r="E143" s="24" t="s">
        <v>158</v>
      </c>
      <c r="F143" s="6" t="s">
        <v>67</v>
      </c>
      <c r="G143" s="75"/>
      <c r="H143" s="75"/>
      <c r="I143" s="75"/>
      <c r="J143" s="75"/>
      <c r="K143" s="75"/>
      <c r="L143" s="76"/>
      <c r="M143" s="75"/>
      <c r="N143" s="77"/>
      <c r="O143" s="88"/>
      <c r="P143" s="88"/>
      <c r="Q143" s="88"/>
      <c r="R143" s="88"/>
      <c r="S143" s="75"/>
    </row>
    <row r="144" spans="1:19" x14ac:dyDescent="0.25">
      <c r="A144" s="30">
        <v>141</v>
      </c>
      <c r="C144" s="1" t="s">
        <v>240</v>
      </c>
      <c r="D144" s="29" t="s">
        <v>385</v>
      </c>
      <c r="E144" s="24" t="s">
        <v>431</v>
      </c>
      <c r="F144" s="26" t="s">
        <v>69</v>
      </c>
      <c r="G144" s="64">
        <f t="shared" si="86"/>
        <v>0</v>
      </c>
      <c r="H144" s="65"/>
      <c r="I144" s="65"/>
      <c r="J144" s="65"/>
      <c r="K144" s="65"/>
      <c r="L144" s="66"/>
      <c r="M144" s="18" t="s">
        <v>250</v>
      </c>
      <c r="N144" s="67"/>
      <c r="O144" s="68">
        <f t="shared" ref="O144:O145" si="125">ROUNDUP((H144*$N144*$G144*$L144),2)</f>
        <v>0</v>
      </c>
      <c r="P144" s="68">
        <f t="shared" ref="P144:P145" si="126">ROUNDUP((I144*$N144*$G144*$L144),2)</f>
        <v>0</v>
      </c>
      <c r="Q144" s="68">
        <f t="shared" ref="Q144:Q145" si="127">ROUNDUP((J144*$N144*$G144*$L144),2)</f>
        <v>0</v>
      </c>
      <c r="R144" s="68">
        <f t="shared" ref="R144:R145" si="128">ROUNDUP((K144*$N144*$G144*$L144),2)</f>
        <v>0</v>
      </c>
      <c r="S144" s="69">
        <f t="shared" si="84"/>
        <v>0</v>
      </c>
    </row>
    <row r="145" spans="1:19" x14ac:dyDescent="0.25">
      <c r="A145" s="30">
        <v>142</v>
      </c>
      <c r="B145" s="30" t="s">
        <v>207</v>
      </c>
      <c r="C145" s="1" t="s">
        <v>241</v>
      </c>
      <c r="D145" s="29" t="s">
        <v>386</v>
      </c>
      <c r="E145" s="24" t="s">
        <v>432</v>
      </c>
      <c r="F145" s="26" t="s">
        <v>74</v>
      </c>
      <c r="G145" s="64">
        <f>SUM(H145:K145)</f>
        <v>0</v>
      </c>
      <c r="H145" s="65"/>
      <c r="I145" s="65"/>
      <c r="J145" s="65"/>
      <c r="K145" s="65"/>
      <c r="L145" s="66"/>
      <c r="M145" s="18" t="s">
        <v>250</v>
      </c>
      <c r="N145" s="67"/>
      <c r="O145" s="68">
        <f t="shared" si="125"/>
        <v>0</v>
      </c>
      <c r="P145" s="68">
        <f t="shared" si="126"/>
        <v>0</v>
      </c>
      <c r="Q145" s="68">
        <f t="shared" si="127"/>
        <v>0</v>
      </c>
      <c r="R145" s="68">
        <f t="shared" si="128"/>
        <v>0</v>
      </c>
      <c r="S145" s="69">
        <f t="shared" si="84"/>
        <v>0</v>
      </c>
    </row>
    <row r="146" spans="1:19" x14ac:dyDescent="0.25">
      <c r="A146" s="30">
        <v>143</v>
      </c>
      <c r="D146" s="29"/>
      <c r="E146" s="3">
        <v>5</v>
      </c>
      <c r="F146" s="4" t="s">
        <v>159</v>
      </c>
      <c r="G146" s="14"/>
      <c r="H146" s="14"/>
      <c r="I146" s="14"/>
      <c r="J146" s="14"/>
      <c r="K146" s="14"/>
      <c r="L146" s="54"/>
      <c r="M146" s="14"/>
      <c r="N146" s="48"/>
      <c r="O146" s="89"/>
      <c r="P146" s="89"/>
      <c r="Q146" s="89"/>
      <c r="R146" s="89"/>
      <c r="S146" s="14"/>
    </row>
    <row r="147" spans="1:19" x14ac:dyDescent="0.25">
      <c r="A147" s="30">
        <v>144</v>
      </c>
      <c r="C147" s="1" t="s">
        <v>242</v>
      </c>
      <c r="D147" s="29" t="s">
        <v>387</v>
      </c>
      <c r="E147" s="24" t="s">
        <v>82</v>
      </c>
      <c r="F147" s="25" t="s">
        <v>19</v>
      </c>
      <c r="G147" s="64">
        <f t="shared" si="86"/>
        <v>0</v>
      </c>
      <c r="H147" s="65"/>
      <c r="I147" s="65"/>
      <c r="J147" s="65"/>
      <c r="K147" s="65"/>
      <c r="L147" s="66"/>
      <c r="M147" s="18" t="s">
        <v>11</v>
      </c>
      <c r="N147" s="67"/>
      <c r="O147" s="68">
        <f t="shared" ref="O147" si="129">ROUNDUP((H147*$N147*$G147*$L147),2)</f>
        <v>0</v>
      </c>
      <c r="P147" s="68">
        <f t="shared" ref="P147" si="130">ROUNDUP((I147*$N147*$G147*$L147),2)</f>
        <v>0</v>
      </c>
      <c r="Q147" s="68">
        <f t="shared" ref="Q147" si="131">ROUNDUP((J147*$N147*$G147*$L147),2)</f>
        <v>0</v>
      </c>
      <c r="R147" s="68">
        <f t="shared" ref="R147" si="132">ROUNDUP((K147*$N147*$G147*$L147),2)</f>
        <v>0</v>
      </c>
      <c r="S147" s="69">
        <f t="shared" si="84"/>
        <v>0</v>
      </c>
    </row>
    <row r="148" spans="1:19" x14ac:dyDescent="0.25">
      <c r="A148" s="30">
        <v>145</v>
      </c>
      <c r="C148" s="1" t="s">
        <v>242</v>
      </c>
      <c r="D148" s="29" t="s">
        <v>388</v>
      </c>
      <c r="E148" s="24" t="s">
        <v>83</v>
      </c>
      <c r="F148" s="25" t="s">
        <v>505</v>
      </c>
      <c r="G148" s="64">
        <f t="shared" si="86"/>
        <v>0</v>
      </c>
      <c r="H148" s="65"/>
      <c r="I148" s="65"/>
      <c r="J148" s="65"/>
      <c r="K148" s="65"/>
      <c r="L148" s="66"/>
      <c r="M148" s="18" t="s">
        <v>11</v>
      </c>
      <c r="N148" s="67"/>
      <c r="O148" s="68">
        <f t="shared" ref="O148:O156" si="133">ROUNDUP((H148*$N148*$G148*$L148),2)</f>
        <v>0</v>
      </c>
      <c r="P148" s="68">
        <f t="shared" ref="P148:P156" si="134">ROUNDUP((I148*$N148*$G148*$L148),2)</f>
        <v>0</v>
      </c>
      <c r="Q148" s="68">
        <f t="shared" ref="Q148:Q156" si="135">ROUNDUP((J148*$N148*$G148*$L148),2)</f>
        <v>0</v>
      </c>
      <c r="R148" s="68">
        <f t="shared" ref="R148:R156" si="136">ROUNDUP((K148*$N148*$G148*$L148),2)</f>
        <v>0</v>
      </c>
      <c r="S148" s="69">
        <f t="shared" si="84"/>
        <v>0</v>
      </c>
    </row>
    <row r="149" spans="1:19" x14ac:dyDescent="0.25">
      <c r="A149" s="30">
        <v>146</v>
      </c>
      <c r="C149" s="1" t="s">
        <v>242</v>
      </c>
      <c r="D149" s="29" t="s">
        <v>389</v>
      </c>
      <c r="E149" s="24" t="s">
        <v>84</v>
      </c>
      <c r="F149" s="25" t="s">
        <v>44</v>
      </c>
      <c r="G149" s="64">
        <f t="shared" si="86"/>
        <v>0</v>
      </c>
      <c r="H149" s="65"/>
      <c r="I149" s="65"/>
      <c r="J149" s="65"/>
      <c r="K149" s="65"/>
      <c r="L149" s="66"/>
      <c r="M149" s="18" t="s">
        <v>11</v>
      </c>
      <c r="N149" s="67"/>
      <c r="O149" s="68">
        <f t="shared" si="133"/>
        <v>0</v>
      </c>
      <c r="P149" s="68">
        <f t="shared" si="134"/>
        <v>0</v>
      </c>
      <c r="Q149" s="68">
        <f t="shared" si="135"/>
        <v>0</v>
      </c>
      <c r="R149" s="68">
        <f t="shared" si="136"/>
        <v>0</v>
      </c>
      <c r="S149" s="69">
        <f t="shared" ref="S149:S186" si="137">SUM(O149:R149)</f>
        <v>0</v>
      </c>
    </row>
    <row r="150" spans="1:19" s="30" customFormat="1" x14ac:dyDescent="0.25">
      <c r="A150" s="30">
        <v>147</v>
      </c>
      <c r="C150" s="30" t="s">
        <v>242</v>
      </c>
      <c r="D150" s="29" t="s">
        <v>506</v>
      </c>
      <c r="E150" s="24" t="s">
        <v>160</v>
      </c>
      <c r="F150" s="25" t="s">
        <v>504</v>
      </c>
      <c r="G150" s="64">
        <f t="shared" si="86"/>
        <v>0</v>
      </c>
      <c r="H150" s="65"/>
      <c r="I150" s="65"/>
      <c r="J150" s="65"/>
      <c r="K150" s="65"/>
      <c r="L150" s="66"/>
      <c r="M150" s="18" t="s">
        <v>11</v>
      </c>
      <c r="N150" s="67"/>
      <c r="O150" s="68">
        <f t="shared" si="133"/>
        <v>0</v>
      </c>
      <c r="P150" s="68">
        <f t="shared" si="134"/>
        <v>0</v>
      </c>
      <c r="Q150" s="68">
        <f t="shared" si="135"/>
        <v>0</v>
      </c>
      <c r="R150" s="68">
        <f t="shared" si="136"/>
        <v>0</v>
      </c>
      <c r="S150" s="69">
        <f t="shared" ref="S150" si="138">SUM(O150:R150)</f>
        <v>0</v>
      </c>
    </row>
    <row r="151" spans="1:19" x14ac:dyDescent="0.25">
      <c r="A151" s="30">
        <v>148</v>
      </c>
      <c r="C151" s="1" t="s">
        <v>242</v>
      </c>
      <c r="D151" s="29" t="s">
        <v>390</v>
      </c>
      <c r="E151" s="24" t="s">
        <v>161</v>
      </c>
      <c r="F151" s="25" t="s">
        <v>77</v>
      </c>
      <c r="G151" s="64">
        <f t="shared" si="86"/>
        <v>0</v>
      </c>
      <c r="H151" s="65"/>
      <c r="I151" s="65"/>
      <c r="J151" s="65"/>
      <c r="K151" s="65"/>
      <c r="L151" s="66"/>
      <c r="M151" s="18" t="s">
        <v>250</v>
      </c>
      <c r="N151" s="67"/>
      <c r="O151" s="68">
        <f t="shared" si="133"/>
        <v>0</v>
      </c>
      <c r="P151" s="68">
        <f t="shared" si="134"/>
        <v>0</v>
      </c>
      <c r="Q151" s="68">
        <f t="shared" si="135"/>
        <v>0</v>
      </c>
      <c r="R151" s="68">
        <f t="shared" si="136"/>
        <v>0</v>
      </c>
      <c r="S151" s="69">
        <f t="shared" si="137"/>
        <v>0</v>
      </c>
    </row>
    <row r="152" spans="1:19" s="30" customFormat="1" x14ac:dyDescent="0.25">
      <c r="A152" s="30">
        <v>149</v>
      </c>
      <c r="C152" s="30" t="s">
        <v>242</v>
      </c>
      <c r="D152" s="29" t="s">
        <v>493</v>
      </c>
      <c r="E152" s="24" t="s">
        <v>252</v>
      </c>
      <c r="F152" s="25" t="s">
        <v>507</v>
      </c>
      <c r="G152" s="64">
        <f t="shared" si="86"/>
        <v>0</v>
      </c>
      <c r="H152" s="65"/>
      <c r="I152" s="65"/>
      <c r="J152" s="65"/>
      <c r="K152" s="65"/>
      <c r="L152" s="66"/>
      <c r="M152" s="18" t="s">
        <v>11</v>
      </c>
      <c r="N152" s="67"/>
      <c r="O152" s="68">
        <f t="shared" si="133"/>
        <v>0</v>
      </c>
      <c r="P152" s="68">
        <f t="shared" si="134"/>
        <v>0</v>
      </c>
      <c r="Q152" s="68">
        <f t="shared" si="135"/>
        <v>0</v>
      </c>
      <c r="R152" s="68">
        <f t="shared" si="136"/>
        <v>0</v>
      </c>
      <c r="S152" s="69">
        <f t="shared" ref="S152" si="139">SUM(O152:R152)</f>
        <v>0</v>
      </c>
    </row>
    <row r="153" spans="1:19" x14ac:dyDescent="0.25">
      <c r="A153" s="30">
        <v>150</v>
      </c>
      <c r="C153" s="1" t="s">
        <v>266</v>
      </c>
      <c r="D153" s="29" t="s">
        <v>391</v>
      </c>
      <c r="E153" s="24" t="s">
        <v>253</v>
      </c>
      <c r="F153" s="25" t="s">
        <v>264</v>
      </c>
      <c r="G153" s="64">
        <f t="shared" si="86"/>
        <v>0</v>
      </c>
      <c r="H153" s="65"/>
      <c r="I153" s="65"/>
      <c r="J153" s="65"/>
      <c r="K153" s="65"/>
      <c r="L153" s="66"/>
      <c r="M153" s="18" t="s">
        <v>11</v>
      </c>
      <c r="N153" s="67"/>
      <c r="O153" s="68">
        <f t="shared" si="133"/>
        <v>0</v>
      </c>
      <c r="P153" s="68">
        <f t="shared" si="134"/>
        <v>0</v>
      </c>
      <c r="Q153" s="68">
        <f t="shared" si="135"/>
        <v>0</v>
      </c>
      <c r="R153" s="68">
        <f t="shared" si="136"/>
        <v>0</v>
      </c>
      <c r="S153" s="69">
        <f t="shared" si="137"/>
        <v>0</v>
      </c>
    </row>
    <row r="154" spans="1:19" x14ac:dyDescent="0.25">
      <c r="A154" s="30">
        <v>151</v>
      </c>
      <c r="C154" s="1" t="s">
        <v>276</v>
      </c>
      <c r="D154" s="29" t="s">
        <v>392</v>
      </c>
      <c r="E154" s="24" t="s">
        <v>254</v>
      </c>
      <c r="F154" s="25" t="s">
        <v>265</v>
      </c>
      <c r="G154" s="64">
        <f t="shared" si="86"/>
        <v>0</v>
      </c>
      <c r="H154" s="65"/>
      <c r="I154" s="65"/>
      <c r="J154" s="65"/>
      <c r="K154" s="65"/>
      <c r="L154" s="66"/>
      <c r="M154" s="18" t="s">
        <v>11</v>
      </c>
      <c r="N154" s="67"/>
      <c r="O154" s="68">
        <f t="shared" si="133"/>
        <v>0</v>
      </c>
      <c r="P154" s="68">
        <f t="shared" si="134"/>
        <v>0</v>
      </c>
      <c r="Q154" s="68">
        <f t="shared" si="135"/>
        <v>0</v>
      </c>
      <c r="R154" s="68">
        <f t="shared" si="136"/>
        <v>0</v>
      </c>
      <c r="S154" s="69">
        <f t="shared" si="137"/>
        <v>0</v>
      </c>
    </row>
    <row r="155" spans="1:19" x14ac:dyDescent="0.25">
      <c r="A155" s="30">
        <v>152</v>
      </c>
      <c r="C155" s="1" t="s">
        <v>242</v>
      </c>
      <c r="D155" s="29" t="s">
        <v>393</v>
      </c>
      <c r="E155" s="24" t="s">
        <v>491</v>
      </c>
      <c r="F155" s="25" t="s">
        <v>79</v>
      </c>
      <c r="G155" s="64">
        <f t="shared" si="86"/>
        <v>0</v>
      </c>
      <c r="H155" s="65"/>
      <c r="I155" s="65"/>
      <c r="J155" s="65"/>
      <c r="K155" s="65"/>
      <c r="L155" s="66"/>
      <c r="M155" s="25" t="s">
        <v>250</v>
      </c>
      <c r="N155" s="67"/>
      <c r="O155" s="68">
        <f t="shared" si="133"/>
        <v>0</v>
      </c>
      <c r="P155" s="68">
        <f t="shared" si="134"/>
        <v>0</v>
      </c>
      <c r="Q155" s="68">
        <f t="shared" si="135"/>
        <v>0</v>
      </c>
      <c r="R155" s="68">
        <f t="shared" si="136"/>
        <v>0</v>
      </c>
      <c r="S155" s="69">
        <f t="shared" si="137"/>
        <v>0</v>
      </c>
    </row>
    <row r="156" spans="1:19" x14ac:dyDescent="0.25">
      <c r="A156" s="30">
        <v>153</v>
      </c>
      <c r="C156" s="1" t="s">
        <v>242</v>
      </c>
      <c r="D156" s="29" t="s">
        <v>394</v>
      </c>
      <c r="E156" s="24" t="s">
        <v>492</v>
      </c>
      <c r="F156" s="25" t="s">
        <v>67</v>
      </c>
      <c r="G156" s="64">
        <f t="shared" si="86"/>
        <v>0</v>
      </c>
      <c r="H156" s="65"/>
      <c r="I156" s="65"/>
      <c r="J156" s="65"/>
      <c r="K156" s="65"/>
      <c r="L156" s="66"/>
      <c r="M156" s="18" t="s">
        <v>250</v>
      </c>
      <c r="N156" s="67"/>
      <c r="O156" s="68">
        <f t="shared" si="133"/>
        <v>0</v>
      </c>
      <c r="P156" s="68">
        <f t="shared" si="134"/>
        <v>0</v>
      </c>
      <c r="Q156" s="68">
        <f t="shared" si="135"/>
        <v>0</v>
      </c>
      <c r="R156" s="68">
        <f t="shared" si="136"/>
        <v>0</v>
      </c>
      <c r="S156" s="69">
        <f t="shared" si="137"/>
        <v>0</v>
      </c>
    </row>
    <row r="157" spans="1:19" x14ac:dyDescent="0.25">
      <c r="A157" s="30">
        <v>154</v>
      </c>
      <c r="D157" s="29"/>
      <c r="E157" s="3">
        <v>6</v>
      </c>
      <c r="F157" s="4" t="s">
        <v>162</v>
      </c>
      <c r="G157" s="14"/>
      <c r="H157" s="14"/>
      <c r="I157" s="14"/>
      <c r="J157" s="14"/>
      <c r="K157" s="14"/>
      <c r="L157" s="54"/>
      <c r="M157" s="14"/>
      <c r="N157" s="48"/>
      <c r="O157" s="89"/>
      <c r="P157" s="89"/>
      <c r="Q157" s="89"/>
      <c r="R157" s="89"/>
      <c r="S157" s="14"/>
    </row>
    <row r="158" spans="1:19" x14ac:dyDescent="0.25">
      <c r="A158" s="30">
        <v>155</v>
      </c>
      <c r="C158" s="1" t="s">
        <v>243</v>
      </c>
      <c r="D158" s="29" t="s">
        <v>395</v>
      </c>
      <c r="E158" s="24" t="s">
        <v>163</v>
      </c>
      <c r="F158" s="25" t="s">
        <v>20</v>
      </c>
      <c r="G158" s="64">
        <f t="shared" si="86"/>
        <v>0</v>
      </c>
      <c r="H158" s="65"/>
      <c r="I158" s="65"/>
      <c r="J158" s="65"/>
      <c r="K158" s="65"/>
      <c r="L158" s="66"/>
      <c r="M158" s="18" t="s">
        <v>11</v>
      </c>
      <c r="N158" s="67"/>
      <c r="O158" s="68">
        <f t="shared" ref="O158" si="140">ROUNDUP((H158*$N158*$G158*$L158),2)</f>
        <v>0</v>
      </c>
      <c r="P158" s="68">
        <f t="shared" ref="P158" si="141">ROUNDUP((I158*$N158*$G158*$L158),2)</f>
        <v>0</v>
      </c>
      <c r="Q158" s="68">
        <f t="shared" ref="Q158" si="142">ROUNDUP((J158*$N158*$G158*$L158),2)</f>
        <v>0</v>
      </c>
      <c r="R158" s="68">
        <f t="shared" ref="R158" si="143">ROUNDUP((K158*$N158*$G158*$L158),2)</f>
        <v>0</v>
      </c>
      <c r="S158" s="69">
        <f t="shared" si="137"/>
        <v>0</v>
      </c>
    </row>
    <row r="159" spans="1:19" x14ac:dyDescent="0.25">
      <c r="A159" s="30">
        <v>156</v>
      </c>
      <c r="C159" s="1" t="s">
        <v>243</v>
      </c>
      <c r="D159" s="29" t="s">
        <v>396</v>
      </c>
      <c r="E159" s="24" t="s">
        <v>164</v>
      </c>
      <c r="F159" s="25" t="s">
        <v>268</v>
      </c>
      <c r="G159" s="64">
        <f t="shared" si="86"/>
        <v>0</v>
      </c>
      <c r="H159" s="65"/>
      <c r="I159" s="65"/>
      <c r="J159" s="65"/>
      <c r="K159" s="65"/>
      <c r="L159" s="66"/>
      <c r="M159" s="18" t="s">
        <v>11</v>
      </c>
      <c r="N159" s="67"/>
      <c r="O159" s="68">
        <f t="shared" ref="O159:O166" si="144">ROUNDUP((H159*$N159*$G159*$L159),2)</f>
        <v>0</v>
      </c>
      <c r="P159" s="68">
        <f t="shared" ref="P159:P166" si="145">ROUNDUP((I159*$N159*$G159*$L159),2)</f>
        <v>0</v>
      </c>
      <c r="Q159" s="68">
        <f t="shared" ref="Q159:Q166" si="146">ROUNDUP((J159*$N159*$G159*$L159),2)</f>
        <v>0</v>
      </c>
      <c r="R159" s="68">
        <f t="shared" ref="R159:R166" si="147">ROUNDUP((K159*$N159*$G159*$L159),2)</f>
        <v>0</v>
      </c>
      <c r="S159" s="69">
        <f t="shared" si="137"/>
        <v>0</v>
      </c>
    </row>
    <row r="160" spans="1:19" x14ac:dyDescent="0.25">
      <c r="A160" s="30">
        <v>157</v>
      </c>
      <c r="C160" s="1" t="s">
        <v>243</v>
      </c>
      <c r="D160" s="29" t="s">
        <v>397</v>
      </c>
      <c r="E160" s="24" t="s">
        <v>165</v>
      </c>
      <c r="F160" s="25" t="s">
        <v>80</v>
      </c>
      <c r="G160" s="64">
        <f t="shared" ref="G160:G185" si="148">SUM(H160:K160)</f>
        <v>0</v>
      </c>
      <c r="H160" s="65"/>
      <c r="I160" s="65"/>
      <c r="J160" s="65"/>
      <c r="K160" s="65"/>
      <c r="L160" s="66"/>
      <c r="M160" s="18" t="s">
        <v>250</v>
      </c>
      <c r="N160" s="67"/>
      <c r="O160" s="68">
        <f t="shared" si="144"/>
        <v>0</v>
      </c>
      <c r="P160" s="68">
        <f t="shared" si="145"/>
        <v>0</v>
      </c>
      <c r="Q160" s="68">
        <f t="shared" si="146"/>
        <v>0</v>
      </c>
      <c r="R160" s="68">
        <f t="shared" si="147"/>
        <v>0</v>
      </c>
      <c r="S160" s="69">
        <f t="shared" si="137"/>
        <v>0</v>
      </c>
    </row>
    <row r="161" spans="1:19" x14ac:dyDescent="0.25">
      <c r="A161" s="30">
        <v>158</v>
      </c>
      <c r="C161" s="1" t="s">
        <v>243</v>
      </c>
      <c r="D161" s="29" t="s">
        <v>398</v>
      </c>
      <c r="E161" s="24" t="s">
        <v>244</v>
      </c>
      <c r="F161" s="25" t="s">
        <v>81</v>
      </c>
      <c r="G161" s="64">
        <f t="shared" si="148"/>
        <v>0</v>
      </c>
      <c r="H161" s="65"/>
      <c r="I161" s="65"/>
      <c r="J161" s="65"/>
      <c r="K161" s="65"/>
      <c r="L161" s="66"/>
      <c r="M161" s="18" t="s">
        <v>250</v>
      </c>
      <c r="N161" s="67"/>
      <c r="O161" s="68">
        <f t="shared" si="144"/>
        <v>0</v>
      </c>
      <c r="P161" s="68">
        <f t="shared" si="145"/>
        <v>0</v>
      </c>
      <c r="Q161" s="68">
        <f t="shared" si="146"/>
        <v>0</v>
      </c>
      <c r="R161" s="68">
        <f t="shared" si="147"/>
        <v>0</v>
      </c>
      <c r="S161" s="69">
        <f t="shared" si="137"/>
        <v>0</v>
      </c>
    </row>
    <row r="162" spans="1:19" x14ac:dyDescent="0.25">
      <c r="A162" s="30">
        <v>159</v>
      </c>
      <c r="C162" s="1" t="s">
        <v>243</v>
      </c>
      <c r="D162" s="29" t="s">
        <v>399</v>
      </c>
      <c r="E162" s="24" t="s">
        <v>269</v>
      </c>
      <c r="F162" s="25" t="s">
        <v>7</v>
      </c>
      <c r="G162" s="64">
        <f t="shared" si="148"/>
        <v>0</v>
      </c>
      <c r="H162" s="65"/>
      <c r="I162" s="65"/>
      <c r="J162" s="65"/>
      <c r="K162" s="65"/>
      <c r="L162" s="66"/>
      <c r="M162" s="18" t="s">
        <v>250</v>
      </c>
      <c r="N162" s="67"/>
      <c r="O162" s="68">
        <f t="shared" si="144"/>
        <v>0</v>
      </c>
      <c r="P162" s="68">
        <f t="shared" si="145"/>
        <v>0</v>
      </c>
      <c r="Q162" s="68">
        <f t="shared" si="146"/>
        <v>0</v>
      </c>
      <c r="R162" s="68">
        <f t="shared" si="147"/>
        <v>0</v>
      </c>
      <c r="S162" s="69">
        <f t="shared" si="137"/>
        <v>0</v>
      </c>
    </row>
    <row r="163" spans="1:19" x14ac:dyDescent="0.25">
      <c r="A163" s="30">
        <v>160</v>
      </c>
      <c r="C163" s="1" t="s">
        <v>243</v>
      </c>
      <c r="D163" s="29" t="s">
        <v>442</v>
      </c>
      <c r="E163" s="24" t="s">
        <v>277</v>
      </c>
      <c r="F163" s="17" t="s">
        <v>441</v>
      </c>
      <c r="G163" s="64">
        <f t="shared" ref="G163" si="149">SUM(H163:K163)</f>
        <v>0</v>
      </c>
      <c r="H163" s="65"/>
      <c r="I163" s="65"/>
      <c r="J163" s="65"/>
      <c r="K163" s="65"/>
      <c r="L163" s="66"/>
      <c r="M163" s="18" t="s">
        <v>250</v>
      </c>
      <c r="N163" s="67"/>
      <c r="O163" s="68">
        <f t="shared" si="144"/>
        <v>0</v>
      </c>
      <c r="P163" s="68">
        <f t="shared" si="145"/>
        <v>0</v>
      </c>
      <c r="Q163" s="68">
        <f t="shared" si="146"/>
        <v>0</v>
      </c>
      <c r="R163" s="68">
        <f t="shared" si="147"/>
        <v>0</v>
      </c>
      <c r="S163" s="69">
        <f t="shared" ref="S163" si="150">SUM(O163:R163)</f>
        <v>0</v>
      </c>
    </row>
    <row r="164" spans="1:19" ht="24" customHeight="1" x14ac:dyDescent="0.25">
      <c r="A164" s="30">
        <v>161</v>
      </c>
      <c r="C164" s="1" t="s">
        <v>245</v>
      </c>
      <c r="D164" s="29" t="s">
        <v>400</v>
      </c>
      <c r="E164" s="3">
        <v>7</v>
      </c>
      <c r="F164" s="7" t="s">
        <v>267</v>
      </c>
      <c r="G164" s="64">
        <f t="shared" si="148"/>
        <v>0</v>
      </c>
      <c r="H164" s="65"/>
      <c r="I164" s="65"/>
      <c r="J164" s="65"/>
      <c r="K164" s="65"/>
      <c r="L164" s="66"/>
      <c r="M164" s="18" t="s">
        <v>250</v>
      </c>
      <c r="N164" s="67"/>
      <c r="O164" s="68">
        <f t="shared" si="144"/>
        <v>0</v>
      </c>
      <c r="P164" s="68">
        <f t="shared" si="145"/>
        <v>0</v>
      </c>
      <c r="Q164" s="68">
        <f t="shared" si="146"/>
        <v>0</v>
      </c>
      <c r="R164" s="68">
        <f t="shared" si="147"/>
        <v>0</v>
      </c>
      <c r="S164" s="69">
        <f t="shared" si="137"/>
        <v>0</v>
      </c>
    </row>
    <row r="165" spans="1:19" s="27" customFormat="1" x14ac:dyDescent="0.25">
      <c r="A165" s="30">
        <v>162</v>
      </c>
      <c r="B165" s="74"/>
      <c r="C165" s="27" t="s">
        <v>202</v>
      </c>
      <c r="D165" s="29" t="s">
        <v>401</v>
      </c>
      <c r="E165" s="3">
        <v>8</v>
      </c>
      <c r="F165" s="3" t="s">
        <v>168</v>
      </c>
      <c r="G165" s="64">
        <f t="shared" ref="G165" si="151">SUM(H165:K165)</f>
        <v>0</v>
      </c>
      <c r="H165" s="65"/>
      <c r="I165" s="65"/>
      <c r="J165" s="65"/>
      <c r="K165" s="65"/>
      <c r="L165" s="66"/>
      <c r="M165" s="84" t="s">
        <v>250</v>
      </c>
      <c r="N165" s="67"/>
      <c r="O165" s="68">
        <f t="shared" si="144"/>
        <v>0</v>
      </c>
      <c r="P165" s="68">
        <f t="shared" si="145"/>
        <v>0</v>
      </c>
      <c r="Q165" s="68">
        <f t="shared" si="146"/>
        <v>0</v>
      </c>
      <c r="R165" s="68">
        <f t="shared" si="147"/>
        <v>0</v>
      </c>
      <c r="S165" s="85">
        <f t="shared" ref="S165" si="152">SUM(O165:R165)</f>
        <v>0</v>
      </c>
    </row>
    <row r="166" spans="1:19" x14ac:dyDescent="0.25">
      <c r="A166" s="30">
        <v>163</v>
      </c>
      <c r="C166" s="1" t="s">
        <v>202</v>
      </c>
      <c r="D166" s="29" t="s">
        <v>402</v>
      </c>
      <c r="E166" s="3">
        <v>9</v>
      </c>
      <c r="F166" s="7" t="s">
        <v>169</v>
      </c>
      <c r="G166" s="64">
        <f t="shared" si="148"/>
        <v>0</v>
      </c>
      <c r="H166" s="65"/>
      <c r="I166" s="65"/>
      <c r="J166" s="65"/>
      <c r="K166" s="65"/>
      <c r="L166" s="66"/>
      <c r="M166" s="18" t="s">
        <v>250</v>
      </c>
      <c r="N166" s="67"/>
      <c r="O166" s="68">
        <f t="shared" si="144"/>
        <v>0</v>
      </c>
      <c r="P166" s="68">
        <f t="shared" si="145"/>
        <v>0</v>
      </c>
      <c r="Q166" s="68">
        <f t="shared" si="146"/>
        <v>0</v>
      </c>
      <c r="R166" s="68">
        <f t="shared" si="147"/>
        <v>0</v>
      </c>
      <c r="S166" s="69">
        <f t="shared" si="137"/>
        <v>0</v>
      </c>
    </row>
    <row r="167" spans="1:19" x14ac:dyDescent="0.25">
      <c r="A167" s="30">
        <v>164</v>
      </c>
      <c r="D167" s="29"/>
      <c r="E167" s="3">
        <v>10</v>
      </c>
      <c r="F167" s="4" t="s">
        <v>170</v>
      </c>
      <c r="G167" s="14"/>
      <c r="H167" s="14"/>
      <c r="I167" s="14"/>
      <c r="J167" s="14"/>
      <c r="K167" s="14"/>
      <c r="L167" s="54"/>
      <c r="M167" s="14"/>
      <c r="N167" s="48"/>
      <c r="O167" s="89"/>
      <c r="P167" s="89"/>
      <c r="Q167" s="89"/>
      <c r="R167" s="89"/>
      <c r="S167" s="14"/>
    </row>
    <row r="168" spans="1:19" x14ac:dyDescent="0.25">
      <c r="A168" s="30">
        <v>165</v>
      </c>
      <c r="C168" s="1" t="s">
        <v>246</v>
      </c>
      <c r="D168" s="29" t="s">
        <v>403</v>
      </c>
      <c r="E168" s="24" t="s">
        <v>166</v>
      </c>
      <c r="F168" s="25" t="s">
        <v>258</v>
      </c>
      <c r="G168" s="64">
        <f t="shared" si="148"/>
        <v>0</v>
      </c>
      <c r="H168" s="65"/>
      <c r="I168" s="65"/>
      <c r="J168" s="65"/>
      <c r="K168" s="65"/>
      <c r="L168" s="66"/>
      <c r="M168" s="18" t="s">
        <v>250</v>
      </c>
      <c r="N168" s="67"/>
      <c r="O168" s="68">
        <f t="shared" ref="O168:O169" si="153">ROUNDUP((H168*$N168*$G168*$L168),2)</f>
        <v>0</v>
      </c>
      <c r="P168" s="68">
        <f t="shared" ref="P168:P169" si="154">ROUNDUP((I168*$N168*$G168*$L168),2)</f>
        <v>0</v>
      </c>
      <c r="Q168" s="68">
        <f t="shared" ref="Q168:Q169" si="155">ROUNDUP((J168*$N168*$G168*$L168),2)</f>
        <v>0</v>
      </c>
      <c r="R168" s="68">
        <f t="shared" ref="R168:R169" si="156">ROUNDUP((K168*$N168*$G168*$L168),2)</f>
        <v>0</v>
      </c>
      <c r="S168" s="69">
        <f t="shared" si="137"/>
        <v>0</v>
      </c>
    </row>
    <row r="169" spans="1:19" x14ac:dyDescent="0.25">
      <c r="A169" s="30">
        <v>166</v>
      </c>
      <c r="C169" s="1" t="s">
        <v>246</v>
      </c>
      <c r="D169" s="29" t="s">
        <v>404</v>
      </c>
      <c r="E169" s="24" t="s">
        <v>167</v>
      </c>
      <c r="F169" s="25" t="s">
        <v>259</v>
      </c>
      <c r="G169" s="64">
        <f t="shared" si="148"/>
        <v>0</v>
      </c>
      <c r="H169" s="65"/>
      <c r="I169" s="65"/>
      <c r="J169" s="65"/>
      <c r="K169" s="65"/>
      <c r="L169" s="66"/>
      <c r="M169" s="18" t="s">
        <v>250</v>
      </c>
      <c r="N169" s="67"/>
      <c r="O169" s="68">
        <f t="shared" si="153"/>
        <v>0</v>
      </c>
      <c r="P169" s="68">
        <f t="shared" si="154"/>
        <v>0</v>
      </c>
      <c r="Q169" s="68">
        <f t="shared" si="155"/>
        <v>0</v>
      </c>
      <c r="R169" s="68">
        <f t="shared" si="156"/>
        <v>0</v>
      </c>
      <c r="S169" s="69">
        <f t="shared" si="137"/>
        <v>0</v>
      </c>
    </row>
    <row r="170" spans="1:19" x14ac:dyDescent="0.25">
      <c r="A170" s="30">
        <v>167</v>
      </c>
      <c r="D170" s="29"/>
      <c r="E170" s="3">
        <v>11</v>
      </c>
      <c r="F170" s="5" t="s">
        <v>263</v>
      </c>
      <c r="G170" s="75"/>
      <c r="H170" s="75"/>
      <c r="I170" s="75"/>
      <c r="J170" s="75"/>
      <c r="K170" s="75"/>
      <c r="L170" s="76"/>
      <c r="M170" s="75"/>
      <c r="N170" s="77"/>
      <c r="O170" s="88"/>
      <c r="P170" s="88"/>
      <c r="Q170" s="88"/>
      <c r="R170" s="88"/>
      <c r="S170" s="75"/>
    </row>
    <row r="171" spans="1:19" x14ac:dyDescent="0.25">
      <c r="A171" s="30">
        <v>168</v>
      </c>
      <c r="C171" s="1" t="s">
        <v>247</v>
      </c>
      <c r="D171" s="29" t="s">
        <v>405</v>
      </c>
      <c r="E171" s="24" t="s">
        <v>193</v>
      </c>
      <c r="F171" s="26" t="s">
        <v>411</v>
      </c>
      <c r="G171" s="64">
        <f t="shared" si="148"/>
        <v>0</v>
      </c>
      <c r="H171" s="65"/>
      <c r="I171" s="65"/>
      <c r="J171" s="65"/>
      <c r="K171" s="65"/>
      <c r="L171" s="66"/>
      <c r="M171" s="18" t="s">
        <v>250</v>
      </c>
      <c r="N171" s="67"/>
      <c r="O171" s="68">
        <f t="shared" ref="O171" si="157">ROUNDUP((H171*$N171*$G171*$L171),2)</f>
        <v>0</v>
      </c>
      <c r="P171" s="68">
        <f t="shared" ref="P171" si="158">ROUNDUP((I171*$N171*$G171*$L171),2)</f>
        <v>0</v>
      </c>
      <c r="Q171" s="68">
        <f t="shared" ref="Q171" si="159">ROUNDUP((J171*$N171*$G171*$L171),2)</f>
        <v>0</v>
      </c>
      <c r="R171" s="68">
        <f t="shared" ref="R171" si="160">ROUNDUP((K171*$N171*$G171*$L171),2)</f>
        <v>0</v>
      </c>
      <c r="S171" s="69">
        <f t="shared" si="137"/>
        <v>0</v>
      </c>
    </row>
    <row r="172" spans="1:19" x14ac:dyDescent="0.25">
      <c r="A172" s="30">
        <v>169</v>
      </c>
      <c r="C172" s="1" t="s">
        <v>247</v>
      </c>
      <c r="D172" s="29" t="s">
        <v>406</v>
      </c>
      <c r="E172" s="24" t="s">
        <v>194</v>
      </c>
      <c r="F172" s="26" t="s">
        <v>538</v>
      </c>
      <c r="G172" s="64">
        <f t="shared" si="148"/>
        <v>0</v>
      </c>
      <c r="H172" s="65"/>
      <c r="I172" s="65"/>
      <c r="J172" s="65"/>
      <c r="K172" s="65"/>
      <c r="L172" s="66"/>
      <c r="M172" s="18" t="s">
        <v>250</v>
      </c>
      <c r="N172" s="67"/>
      <c r="O172" s="68">
        <f t="shared" ref="O172:O174" si="161">ROUNDUP((H172*$N172*$G172*$L172),2)</f>
        <v>0</v>
      </c>
      <c r="P172" s="68">
        <f t="shared" ref="P172:P174" si="162">ROUNDUP((I172*$N172*$G172*$L172),2)</f>
        <v>0</v>
      </c>
      <c r="Q172" s="68">
        <f t="shared" ref="Q172:Q174" si="163">ROUNDUP((J172*$N172*$G172*$L172),2)</f>
        <v>0</v>
      </c>
      <c r="R172" s="68">
        <f t="shared" ref="R172:R174" si="164">ROUNDUP((K172*$N172*$G172*$L172),2)</f>
        <v>0</v>
      </c>
      <c r="S172" s="69">
        <f t="shared" si="137"/>
        <v>0</v>
      </c>
    </row>
    <row r="173" spans="1:19" x14ac:dyDescent="0.25">
      <c r="A173" s="30">
        <v>170</v>
      </c>
      <c r="C173" s="1" t="s">
        <v>247</v>
      </c>
      <c r="D173" s="29" t="s">
        <v>407</v>
      </c>
      <c r="E173" s="24" t="s">
        <v>469</v>
      </c>
      <c r="F173" s="26" t="s">
        <v>412</v>
      </c>
      <c r="G173" s="64">
        <f t="shared" si="148"/>
        <v>0</v>
      </c>
      <c r="H173" s="65"/>
      <c r="I173" s="65"/>
      <c r="J173" s="65"/>
      <c r="K173" s="65"/>
      <c r="L173" s="66"/>
      <c r="M173" s="18" t="s">
        <v>250</v>
      </c>
      <c r="N173" s="67"/>
      <c r="O173" s="68">
        <f t="shared" si="161"/>
        <v>0</v>
      </c>
      <c r="P173" s="68">
        <f t="shared" si="162"/>
        <v>0</v>
      </c>
      <c r="Q173" s="68">
        <f t="shared" si="163"/>
        <v>0</v>
      </c>
      <c r="R173" s="68">
        <f t="shared" si="164"/>
        <v>0</v>
      </c>
      <c r="S173" s="69">
        <f t="shared" si="137"/>
        <v>0</v>
      </c>
    </row>
    <row r="174" spans="1:19" x14ac:dyDescent="0.25">
      <c r="A174" s="30">
        <v>171</v>
      </c>
      <c r="C174" s="1" t="s">
        <v>247</v>
      </c>
      <c r="D174" s="29" t="s">
        <v>408</v>
      </c>
      <c r="E174" s="24" t="s">
        <v>470</v>
      </c>
      <c r="F174" s="26" t="s">
        <v>413</v>
      </c>
      <c r="G174" s="64">
        <f t="shared" si="148"/>
        <v>0</v>
      </c>
      <c r="H174" s="65"/>
      <c r="I174" s="65"/>
      <c r="J174" s="65"/>
      <c r="K174" s="65"/>
      <c r="L174" s="66"/>
      <c r="M174" s="18" t="s">
        <v>250</v>
      </c>
      <c r="N174" s="67"/>
      <c r="O174" s="68">
        <f t="shared" si="161"/>
        <v>0</v>
      </c>
      <c r="P174" s="68">
        <f t="shared" si="162"/>
        <v>0</v>
      </c>
      <c r="Q174" s="68">
        <f t="shared" si="163"/>
        <v>0</v>
      </c>
      <c r="R174" s="68">
        <f t="shared" si="164"/>
        <v>0</v>
      </c>
      <c r="S174" s="69">
        <f t="shared" si="137"/>
        <v>0</v>
      </c>
    </row>
    <row r="175" spans="1:19" x14ac:dyDescent="0.25">
      <c r="A175" s="30">
        <v>172</v>
      </c>
      <c r="D175" s="29"/>
      <c r="E175" s="24" t="s">
        <v>453</v>
      </c>
      <c r="F175" s="5" t="s">
        <v>85</v>
      </c>
      <c r="G175" s="75"/>
      <c r="H175" s="75"/>
      <c r="I175" s="75"/>
      <c r="J175" s="75"/>
      <c r="K175" s="75"/>
      <c r="L175" s="76"/>
      <c r="M175" s="75"/>
      <c r="N175" s="77"/>
      <c r="O175" s="88"/>
      <c r="P175" s="88"/>
      <c r="Q175" s="88"/>
      <c r="R175" s="88"/>
      <c r="S175" s="75"/>
    </row>
    <row r="176" spans="1:19" x14ac:dyDescent="0.25">
      <c r="A176" s="30">
        <v>173</v>
      </c>
      <c r="C176" s="1" t="s">
        <v>247</v>
      </c>
      <c r="D176" s="29" t="s">
        <v>414</v>
      </c>
      <c r="E176" s="24" t="s">
        <v>454</v>
      </c>
      <c r="F176" s="86"/>
      <c r="G176" s="64">
        <f t="shared" si="148"/>
        <v>0</v>
      </c>
      <c r="H176" s="65"/>
      <c r="I176" s="65"/>
      <c r="J176" s="65"/>
      <c r="K176" s="65"/>
      <c r="L176" s="66"/>
      <c r="M176" s="65" t="s">
        <v>250</v>
      </c>
      <c r="N176" s="67"/>
      <c r="O176" s="68">
        <f t="shared" ref="O176" si="165">ROUNDUP((H176*$N176*$G176*$L176),2)</f>
        <v>0</v>
      </c>
      <c r="P176" s="68">
        <f t="shared" ref="P176" si="166">ROUNDUP((I176*$N176*$G176*$L176),2)</f>
        <v>0</v>
      </c>
      <c r="Q176" s="68">
        <f t="shared" ref="Q176" si="167">ROUNDUP((J176*$N176*$G176*$L176),2)</f>
        <v>0</v>
      </c>
      <c r="R176" s="68">
        <f t="shared" ref="R176" si="168">ROUNDUP((K176*$N176*$G176*$L176),2)</f>
        <v>0</v>
      </c>
      <c r="S176" s="69">
        <f t="shared" si="137"/>
        <v>0</v>
      </c>
    </row>
    <row r="177" spans="1:19" x14ac:dyDescent="0.25">
      <c r="A177" s="30">
        <v>174</v>
      </c>
      <c r="C177" s="1" t="s">
        <v>247</v>
      </c>
      <c r="D177" s="29" t="s">
        <v>415</v>
      </c>
      <c r="E177" s="24" t="s">
        <v>455</v>
      </c>
      <c r="F177" s="86"/>
      <c r="G177" s="64">
        <f t="shared" si="148"/>
        <v>0</v>
      </c>
      <c r="H177" s="65"/>
      <c r="I177" s="65"/>
      <c r="J177" s="65"/>
      <c r="K177" s="65"/>
      <c r="L177" s="66"/>
      <c r="M177" s="65"/>
      <c r="N177" s="67"/>
      <c r="O177" s="68">
        <f t="shared" ref="O177:O190" si="169">ROUNDUP((H177*$N177*$G177*$L177),2)</f>
        <v>0</v>
      </c>
      <c r="P177" s="68">
        <f t="shared" ref="P177:P190" si="170">ROUNDUP((I177*$N177*$G177*$L177),2)</f>
        <v>0</v>
      </c>
      <c r="Q177" s="68">
        <f t="shared" ref="Q177:Q190" si="171">ROUNDUP((J177*$N177*$G177*$L177),2)</f>
        <v>0</v>
      </c>
      <c r="R177" s="68">
        <f t="shared" ref="R177:R190" si="172">ROUNDUP((K177*$N177*$G177*$L177),2)</f>
        <v>0</v>
      </c>
      <c r="S177" s="69">
        <f t="shared" si="137"/>
        <v>0</v>
      </c>
    </row>
    <row r="178" spans="1:19" x14ac:dyDescent="0.25">
      <c r="A178" s="30">
        <v>175</v>
      </c>
      <c r="C178" s="1" t="s">
        <v>247</v>
      </c>
      <c r="D178" s="29" t="s">
        <v>416</v>
      </c>
      <c r="E178" s="24" t="s">
        <v>456</v>
      </c>
      <c r="F178" s="86"/>
      <c r="G178" s="64">
        <f t="shared" si="148"/>
        <v>0</v>
      </c>
      <c r="H178" s="65"/>
      <c r="I178" s="65"/>
      <c r="J178" s="65"/>
      <c r="K178" s="65"/>
      <c r="L178" s="66"/>
      <c r="M178" s="65"/>
      <c r="N178" s="67"/>
      <c r="O178" s="68">
        <f t="shared" si="169"/>
        <v>0</v>
      </c>
      <c r="P178" s="68">
        <f t="shared" si="170"/>
        <v>0</v>
      </c>
      <c r="Q178" s="68">
        <f t="shared" si="171"/>
        <v>0</v>
      </c>
      <c r="R178" s="68">
        <f t="shared" si="172"/>
        <v>0</v>
      </c>
      <c r="S178" s="69">
        <f t="shared" si="137"/>
        <v>0</v>
      </c>
    </row>
    <row r="179" spans="1:19" x14ac:dyDescent="0.25">
      <c r="A179" s="30">
        <v>176</v>
      </c>
      <c r="C179" s="1" t="s">
        <v>247</v>
      </c>
      <c r="D179" s="29" t="s">
        <v>417</v>
      </c>
      <c r="E179" s="24" t="s">
        <v>457</v>
      </c>
      <c r="F179" s="86"/>
      <c r="G179" s="64">
        <f t="shared" si="148"/>
        <v>0</v>
      </c>
      <c r="H179" s="65"/>
      <c r="I179" s="65"/>
      <c r="J179" s="65"/>
      <c r="K179" s="65"/>
      <c r="L179" s="66"/>
      <c r="M179" s="65"/>
      <c r="N179" s="67"/>
      <c r="O179" s="68">
        <f t="shared" si="169"/>
        <v>0</v>
      </c>
      <c r="P179" s="68">
        <f t="shared" si="170"/>
        <v>0</v>
      </c>
      <c r="Q179" s="68">
        <f t="shared" si="171"/>
        <v>0</v>
      </c>
      <c r="R179" s="68">
        <f t="shared" si="172"/>
        <v>0</v>
      </c>
      <c r="S179" s="69">
        <f t="shared" si="137"/>
        <v>0</v>
      </c>
    </row>
    <row r="180" spans="1:19" x14ac:dyDescent="0.25">
      <c r="A180" s="30">
        <v>177</v>
      </c>
      <c r="C180" s="1" t="s">
        <v>247</v>
      </c>
      <c r="D180" s="29"/>
      <c r="E180" s="24" t="s">
        <v>458</v>
      </c>
      <c r="F180" s="86"/>
      <c r="G180" s="64">
        <f t="shared" si="148"/>
        <v>0</v>
      </c>
      <c r="H180" s="65"/>
      <c r="I180" s="65"/>
      <c r="J180" s="65"/>
      <c r="K180" s="65"/>
      <c r="L180" s="66"/>
      <c r="M180" s="65"/>
      <c r="N180" s="67"/>
      <c r="O180" s="68">
        <f t="shared" si="169"/>
        <v>0</v>
      </c>
      <c r="P180" s="68">
        <f t="shared" si="170"/>
        <v>0</v>
      </c>
      <c r="Q180" s="68">
        <f t="shared" si="171"/>
        <v>0</v>
      </c>
      <c r="R180" s="68">
        <f t="shared" si="172"/>
        <v>0</v>
      </c>
      <c r="S180" s="69">
        <f t="shared" si="137"/>
        <v>0</v>
      </c>
    </row>
    <row r="181" spans="1:19" x14ac:dyDescent="0.25">
      <c r="A181" s="30">
        <v>178</v>
      </c>
      <c r="C181" s="1" t="s">
        <v>247</v>
      </c>
      <c r="D181" s="29"/>
      <c r="E181" s="24" t="s">
        <v>459</v>
      </c>
      <c r="F181" s="86"/>
      <c r="G181" s="64">
        <f t="shared" si="148"/>
        <v>0</v>
      </c>
      <c r="H181" s="65"/>
      <c r="I181" s="65"/>
      <c r="J181" s="65"/>
      <c r="K181" s="65"/>
      <c r="L181" s="66"/>
      <c r="M181" s="65"/>
      <c r="N181" s="67"/>
      <c r="O181" s="68">
        <f t="shared" si="169"/>
        <v>0</v>
      </c>
      <c r="P181" s="68">
        <f t="shared" si="170"/>
        <v>0</v>
      </c>
      <c r="Q181" s="68">
        <f t="shared" si="171"/>
        <v>0</v>
      </c>
      <c r="R181" s="68">
        <f t="shared" si="172"/>
        <v>0</v>
      </c>
      <c r="S181" s="69">
        <f t="shared" si="137"/>
        <v>0</v>
      </c>
    </row>
    <row r="182" spans="1:19" x14ac:dyDescent="0.25">
      <c r="A182" s="30">
        <v>179</v>
      </c>
      <c r="C182" s="1" t="s">
        <v>247</v>
      </c>
      <c r="D182" s="29"/>
      <c r="E182" s="24" t="s">
        <v>460</v>
      </c>
      <c r="F182" s="86"/>
      <c r="G182" s="64">
        <f t="shared" si="148"/>
        <v>0</v>
      </c>
      <c r="H182" s="65"/>
      <c r="I182" s="65"/>
      <c r="J182" s="65"/>
      <c r="K182" s="65"/>
      <c r="L182" s="66"/>
      <c r="M182" s="65"/>
      <c r="N182" s="67"/>
      <c r="O182" s="68">
        <f t="shared" si="169"/>
        <v>0</v>
      </c>
      <c r="P182" s="68">
        <f t="shared" si="170"/>
        <v>0</v>
      </c>
      <c r="Q182" s="68">
        <f t="shared" si="171"/>
        <v>0</v>
      </c>
      <c r="R182" s="68">
        <f t="shared" si="172"/>
        <v>0</v>
      </c>
      <c r="S182" s="69">
        <f t="shared" si="137"/>
        <v>0</v>
      </c>
    </row>
    <row r="183" spans="1:19" x14ac:dyDescent="0.25">
      <c r="A183" s="30">
        <v>180</v>
      </c>
      <c r="C183" s="1" t="s">
        <v>247</v>
      </c>
      <c r="D183" s="29"/>
      <c r="E183" s="24" t="s">
        <v>461</v>
      </c>
      <c r="F183" s="86"/>
      <c r="G183" s="64">
        <f t="shared" si="148"/>
        <v>0</v>
      </c>
      <c r="H183" s="65"/>
      <c r="I183" s="65"/>
      <c r="J183" s="65"/>
      <c r="K183" s="65"/>
      <c r="L183" s="66"/>
      <c r="M183" s="65"/>
      <c r="N183" s="67"/>
      <c r="O183" s="68">
        <f t="shared" si="169"/>
        <v>0</v>
      </c>
      <c r="P183" s="68">
        <f t="shared" si="170"/>
        <v>0</v>
      </c>
      <c r="Q183" s="68">
        <f t="shared" si="171"/>
        <v>0</v>
      </c>
      <c r="R183" s="68">
        <f t="shared" si="172"/>
        <v>0</v>
      </c>
      <c r="S183" s="69">
        <f t="shared" si="137"/>
        <v>0</v>
      </c>
    </row>
    <row r="184" spans="1:19" x14ac:dyDescent="0.25">
      <c r="A184" s="30">
        <v>181</v>
      </c>
      <c r="C184" s="1" t="s">
        <v>247</v>
      </c>
      <c r="D184" s="29"/>
      <c r="E184" s="24" t="s">
        <v>462</v>
      </c>
      <c r="F184" s="86"/>
      <c r="G184" s="64">
        <f t="shared" si="148"/>
        <v>0</v>
      </c>
      <c r="H184" s="65"/>
      <c r="I184" s="65"/>
      <c r="J184" s="65"/>
      <c r="K184" s="65"/>
      <c r="L184" s="66"/>
      <c r="M184" s="65"/>
      <c r="N184" s="67"/>
      <c r="O184" s="68">
        <f t="shared" si="169"/>
        <v>0</v>
      </c>
      <c r="P184" s="68">
        <f t="shared" si="170"/>
        <v>0</v>
      </c>
      <c r="Q184" s="68">
        <f t="shared" si="171"/>
        <v>0</v>
      </c>
      <c r="R184" s="68">
        <f t="shared" si="172"/>
        <v>0</v>
      </c>
      <c r="S184" s="69">
        <f t="shared" si="137"/>
        <v>0</v>
      </c>
    </row>
    <row r="185" spans="1:19" x14ac:dyDescent="0.25">
      <c r="A185" s="30">
        <v>182</v>
      </c>
      <c r="C185" s="1" t="s">
        <v>247</v>
      </c>
      <c r="D185" s="29"/>
      <c r="E185" s="24" t="s">
        <v>463</v>
      </c>
      <c r="F185" s="86"/>
      <c r="G185" s="64">
        <f t="shared" si="148"/>
        <v>0</v>
      </c>
      <c r="H185" s="65"/>
      <c r="I185" s="65"/>
      <c r="J185" s="65"/>
      <c r="K185" s="65"/>
      <c r="L185" s="66"/>
      <c r="M185" s="65"/>
      <c r="N185" s="67"/>
      <c r="O185" s="68">
        <f t="shared" si="169"/>
        <v>0</v>
      </c>
      <c r="P185" s="68">
        <f t="shared" si="170"/>
        <v>0</v>
      </c>
      <c r="Q185" s="68">
        <f t="shared" si="171"/>
        <v>0</v>
      </c>
      <c r="R185" s="68">
        <f t="shared" si="172"/>
        <v>0</v>
      </c>
      <c r="S185" s="69">
        <f t="shared" si="137"/>
        <v>0</v>
      </c>
    </row>
    <row r="186" spans="1:19" x14ac:dyDescent="0.25">
      <c r="A186" s="30">
        <v>183</v>
      </c>
      <c r="C186" s="1" t="s">
        <v>247</v>
      </c>
      <c r="D186" s="29"/>
      <c r="E186" s="24" t="s">
        <v>464</v>
      </c>
      <c r="F186" s="86"/>
      <c r="G186" s="64">
        <f>SUM(H186:K186)</f>
        <v>0</v>
      </c>
      <c r="H186" s="65"/>
      <c r="I186" s="65"/>
      <c r="J186" s="65"/>
      <c r="K186" s="65"/>
      <c r="L186" s="66"/>
      <c r="M186" s="65"/>
      <c r="N186" s="67"/>
      <c r="O186" s="68">
        <f t="shared" si="169"/>
        <v>0</v>
      </c>
      <c r="P186" s="68">
        <f t="shared" si="170"/>
        <v>0</v>
      </c>
      <c r="Q186" s="68">
        <f t="shared" si="171"/>
        <v>0</v>
      </c>
      <c r="R186" s="68">
        <f t="shared" si="172"/>
        <v>0</v>
      </c>
      <c r="S186" s="69">
        <f t="shared" si="137"/>
        <v>0</v>
      </c>
    </row>
    <row r="187" spans="1:19" x14ac:dyDescent="0.25">
      <c r="C187" s="1" t="s">
        <v>247</v>
      </c>
      <c r="D187" s="29"/>
      <c r="E187" s="24" t="s">
        <v>465</v>
      </c>
      <c r="F187" s="86"/>
      <c r="G187" s="64">
        <f t="shared" ref="G187:G190" si="173">SUM(H187:K187)</f>
        <v>0</v>
      </c>
      <c r="H187" s="65"/>
      <c r="I187" s="65"/>
      <c r="J187" s="65"/>
      <c r="K187" s="65"/>
      <c r="L187" s="66"/>
      <c r="M187" s="65"/>
      <c r="N187" s="67"/>
      <c r="O187" s="68">
        <f t="shared" si="169"/>
        <v>0</v>
      </c>
      <c r="P187" s="68">
        <f t="shared" si="170"/>
        <v>0</v>
      </c>
      <c r="Q187" s="68">
        <f t="shared" si="171"/>
        <v>0</v>
      </c>
      <c r="R187" s="68">
        <f t="shared" si="172"/>
        <v>0</v>
      </c>
      <c r="S187" s="69">
        <f t="shared" ref="S187:S190" si="174">SUM(O187:R187)</f>
        <v>0</v>
      </c>
    </row>
    <row r="188" spans="1:19" x14ac:dyDescent="0.25">
      <c r="C188" s="1" t="s">
        <v>247</v>
      </c>
      <c r="D188" s="29"/>
      <c r="E188" s="24" t="s">
        <v>466</v>
      </c>
      <c r="F188" s="86"/>
      <c r="G188" s="64">
        <f t="shared" si="173"/>
        <v>0</v>
      </c>
      <c r="H188" s="65"/>
      <c r="I188" s="65"/>
      <c r="J188" s="65"/>
      <c r="K188" s="65"/>
      <c r="L188" s="66"/>
      <c r="M188" s="65"/>
      <c r="N188" s="67"/>
      <c r="O188" s="68">
        <f t="shared" si="169"/>
        <v>0</v>
      </c>
      <c r="P188" s="68">
        <f t="shared" si="170"/>
        <v>0</v>
      </c>
      <c r="Q188" s="68">
        <f t="shared" si="171"/>
        <v>0</v>
      </c>
      <c r="R188" s="68">
        <f t="shared" si="172"/>
        <v>0</v>
      </c>
      <c r="S188" s="69">
        <f t="shared" si="174"/>
        <v>0</v>
      </c>
    </row>
    <row r="189" spans="1:19" x14ac:dyDescent="0.25">
      <c r="C189" s="1" t="s">
        <v>247</v>
      </c>
      <c r="D189" s="29"/>
      <c r="E189" s="24" t="s">
        <v>467</v>
      </c>
      <c r="F189" s="86"/>
      <c r="G189" s="64">
        <f t="shared" si="173"/>
        <v>0</v>
      </c>
      <c r="H189" s="65"/>
      <c r="I189" s="65"/>
      <c r="J189" s="65"/>
      <c r="K189" s="65"/>
      <c r="L189" s="66"/>
      <c r="M189" s="65"/>
      <c r="N189" s="67"/>
      <c r="O189" s="68">
        <f t="shared" si="169"/>
        <v>0</v>
      </c>
      <c r="P189" s="68">
        <f t="shared" si="170"/>
        <v>0</v>
      </c>
      <c r="Q189" s="68">
        <f t="shared" si="171"/>
        <v>0</v>
      </c>
      <c r="R189" s="68">
        <f t="shared" si="172"/>
        <v>0</v>
      </c>
      <c r="S189" s="69">
        <f t="shared" si="174"/>
        <v>0</v>
      </c>
    </row>
    <row r="190" spans="1:19" x14ac:dyDescent="0.25">
      <c r="C190" s="1" t="s">
        <v>247</v>
      </c>
      <c r="D190" s="29"/>
      <c r="E190" s="24" t="s">
        <v>468</v>
      </c>
      <c r="F190" s="86"/>
      <c r="G190" s="64">
        <f t="shared" si="173"/>
        <v>0</v>
      </c>
      <c r="H190" s="65"/>
      <c r="I190" s="65"/>
      <c r="J190" s="65"/>
      <c r="K190" s="65"/>
      <c r="L190" s="66"/>
      <c r="M190" s="65"/>
      <c r="N190" s="67"/>
      <c r="O190" s="68">
        <f t="shared" si="169"/>
        <v>0</v>
      </c>
      <c r="P190" s="68">
        <f t="shared" si="170"/>
        <v>0</v>
      </c>
      <c r="Q190" s="68">
        <f t="shared" si="171"/>
        <v>0</v>
      </c>
      <c r="R190" s="68">
        <f t="shared" si="172"/>
        <v>0</v>
      </c>
      <c r="S190" s="69">
        <f t="shared" si="174"/>
        <v>0</v>
      </c>
    </row>
    <row r="191" spans="1:19" x14ac:dyDescent="0.25">
      <c r="L191" s="55"/>
      <c r="N191" s="34"/>
    </row>
    <row r="193" spans="6:6" x14ac:dyDescent="0.25">
      <c r="F193" s="30"/>
    </row>
  </sheetData>
  <sheetProtection algorithmName="SHA-512" hashValue="HfsxWwGnMjhKZ0yINHwMMKI+AN7QZP+3hvpH5RN5XzDrTKMgRfuhjU5M6cg1+HXg5aDZIj6yctVYfewH6/JnXg==" saltValue="8ILsCWBEBaYNLxPwPDLAhA==" spinCount="100000" sheet="1" selectLockedCells="1"/>
  <protectedRanges>
    <protectedRange sqref="F176:F190" name="Range3"/>
    <protectedRange sqref="N9:N190" name="Range2"/>
    <protectedRange sqref="H9:L190" name="Range1"/>
  </protectedRanges>
  <mergeCells count="1">
    <mergeCell ref="F4:S4"/>
  </mergeCells>
  <phoneticPr fontId="0" type="noConversion"/>
  <pageMargins left="0.39370078740157483" right="0.39370078740157483" top="0.39370078740157483" bottom="0.39370078740157483" header="0.19685039370078741" footer="0.19685039370078741"/>
  <pageSetup paperSize="9" scale="75" fitToHeight="3" orientation="portrait" r:id="rId1"/>
  <headerFooter alignWithMargins="0">
    <oddFooter>&amp;CPage &amp;P of &amp;N&amp;R&amp;F</oddFooter>
  </headerFooter>
  <rowBreaks count="3" manualBreakCount="3">
    <brk id="56" max="15" man="1"/>
    <brk id="107" max="15" man="1"/>
    <brk id="161"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H34" sqref="H34"/>
    </sheetView>
  </sheetViews>
  <sheetFormatPr defaultRowHeight="13.2" x14ac:dyDescent="0.25"/>
  <cols>
    <col min="8" max="8" width="20.21875" customWidth="1"/>
    <col min="9" max="9" width="4.44140625" customWidth="1"/>
  </cols>
  <sheetData/>
  <sheetProtection password="9EA1" sheet="1" objects="1" scenarios="1" selectLockedCells="1"/>
  <phoneticPr fontId="0" type="noConversion"/>
  <pageMargins left="0.78740157480314965" right="0.39370078740157483" top="0.39370078740157483" bottom="0.39370078740157483" header="0.19685039370078741" footer="0.19685039370078741"/>
  <pageSetup paperSize="9" orientation="portrait" r:id="rId1"/>
  <headerFooter alignWithMargins="0">
    <oddFoote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
  <sheetViews>
    <sheetView workbookViewId="0">
      <selection activeCell="I16" sqref="I16"/>
    </sheetView>
  </sheetViews>
  <sheetFormatPr defaultRowHeight="13.2" outlineLevelCol="1" x14ac:dyDescent="0.25"/>
  <cols>
    <col min="1" max="1" width="9.21875" customWidth="1"/>
    <col min="2" max="2" width="40.21875" bestFit="1" customWidth="1"/>
    <col min="3" max="6" width="15.77734375" hidden="1" customWidth="1" outlineLevel="1"/>
    <col min="7" max="7" width="15.77734375" customWidth="1" collapsed="1"/>
  </cols>
  <sheetData>
    <row r="3" spans="1:7" x14ac:dyDescent="0.25">
      <c r="B3" s="56" t="str">
        <f>'AJ põhitabel'!F6</f>
        <v>TARNE/TÖÖ KIRJELDUS</v>
      </c>
      <c r="C3" s="56" t="str">
        <f>'AJ põhitabel'!O6</f>
        <v>ER osa hind</v>
      </c>
      <c r="D3" s="57" t="str">
        <f>'AJ põhitabel'!P6</f>
        <v>Klient 1 osa hind</v>
      </c>
      <c r="E3" s="57" t="str">
        <f>'AJ põhitabel'!Q6</f>
        <v>Klient 2 osa hind</v>
      </c>
      <c r="F3" s="57" t="str">
        <f>'AJ põhitabel'!R6</f>
        <v>Klient 3 osa hind</v>
      </c>
      <c r="G3" s="57" t="str">
        <f>'AJ põhitabel'!S6</f>
        <v>HIND kokku</v>
      </c>
    </row>
    <row r="4" spans="1:7" x14ac:dyDescent="0.25">
      <c r="B4" s="60" t="s">
        <v>488</v>
      </c>
      <c r="C4" s="62">
        <f>SUM(C5:C29)</f>
        <v>0</v>
      </c>
      <c r="D4" s="62">
        <f>SUM(D5:D29)</f>
        <v>0</v>
      </c>
      <c r="E4" s="62">
        <f>SUM(E5:E29)</f>
        <v>0</v>
      </c>
      <c r="F4" s="62">
        <f>SUM(F5:F29)</f>
        <v>0</v>
      </c>
      <c r="G4" s="62">
        <f>SUM(C4:F4)</f>
        <v>0</v>
      </c>
    </row>
    <row r="5" spans="1:7" x14ac:dyDescent="0.25">
      <c r="A5" s="59"/>
      <c r="B5" s="58" t="s">
        <v>494</v>
      </c>
      <c r="C5" s="62">
        <f>SUMIF('AJ põhitabel'!$C:$C,"=pro",'AJ põhitabel'!O:O)</f>
        <v>0</v>
      </c>
      <c r="D5" s="62">
        <f>SUMIF('AJ põhitabel'!$C:$C,"=pro",'AJ põhitabel'!P:P)</f>
        <v>0</v>
      </c>
      <c r="E5" s="62">
        <f>SUMIF('AJ põhitabel'!$C:$C,"=pro",'AJ põhitabel'!Q:Q)</f>
        <v>0</v>
      </c>
      <c r="F5" s="62">
        <f>SUMIF('AJ põhitabel'!$C:$C,"=pro",'AJ põhitabel'!R:R)</f>
        <v>0</v>
      </c>
      <c r="G5" s="62">
        <f t="shared" ref="G5:G29" si="0">SUM(C5:F5)</f>
        <v>0</v>
      </c>
    </row>
    <row r="6" spans="1:7" x14ac:dyDescent="0.25">
      <c r="A6" s="59"/>
      <c r="B6" s="58" t="s">
        <v>502</v>
      </c>
      <c r="C6" s="62">
        <f>SUMIF('AJ põhitabel'!$C:$C,"=üld",'AJ põhitabel'!O:O)</f>
        <v>0</v>
      </c>
      <c r="D6" s="62">
        <f>SUMIF('AJ põhitabel'!$C:$C,"=üld",'AJ põhitabel'!P:P)</f>
        <v>0</v>
      </c>
      <c r="E6" s="62">
        <f>SUMIF('AJ põhitabel'!$C:$C,"=üld",'AJ põhitabel'!Q:Q)</f>
        <v>0</v>
      </c>
      <c r="F6" s="62">
        <f>SUMIF('AJ põhitabel'!$C:$C,"=üld",'AJ põhitabel'!R:R)</f>
        <v>0</v>
      </c>
      <c r="G6" s="62">
        <f t="shared" si="0"/>
        <v>0</v>
      </c>
    </row>
    <row r="7" spans="1:7" x14ac:dyDescent="0.25">
      <c r="A7" s="59"/>
      <c r="B7" s="58" t="s">
        <v>498</v>
      </c>
      <c r="C7" s="62">
        <f>SUMIF('AJ põhitabel'!$C:$C,"=330 pr",'AJ põhitabel'!O:O)</f>
        <v>0</v>
      </c>
      <c r="D7" s="62">
        <f>SUMIF('AJ põhitabel'!$C:$C,"=330 pr",'AJ põhitabel'!P:P)</f>
        <v>0</v>
      </c>
      <c r="E7" s="62">
        <f>SUMIF('AJ põhitabel'!$C:$C,"=330 pr",'AJ põhitabel'!Q:Q)</f>
        <v>0</v>
      </c>
      <c r="F7" s="62">
        <f>SUMIF('AJ põhitabel'!$C:$C,"=330 pr",'AJ põhitabel'!R:R)</f>
        <v>0</v>
      </c>
      <c r="G7" s="62">
        <f t="shared" si="0"/>
        <v>0</v>
      </c>
    </row>
    <row r="8" spans="1:7" x14ac:dyDescent="0.25">
      <c r="A8" s="59"/>
      <c r="B8" s="58" t="s">
        <v>500</v>
      </c>
      <c r="C8" s="62">
        <f>SUMIF('AJ põhitabel'!$C:$C,"=330 rk",'AJ põhitabel'!O:O)</f>
        <v>0</v>
      </c>
      <c r="D8" s="62">
        <f>SUMIF('AJ põhitabel'!$C:$C,"=330 rk",'AJ põhitabel'!P:P)</f>
        <v>0</v>
      </c>
      <c r="E8" s="62">
        <f>SUMIF('AJ põhitabel'!$C:$C,"=330 rk",'AJ põhitabel'!Q:Q)</f>
        <v>0</v>
      </c>
      <c r="F8" s="62">
        <f>SUMIF('AJ põhitabel'!$C:$C,"=330 rk",'AJ põhitabel'!R:R)</f>
        <v>0</v>
      </c>
      <c r="G8" s="62">
        <f t="shared" si="0"/>
        <v>0</v>
      </c>
    </row>
    <row r="9" spans="1:7" x14ac:dyDescent="0.25">
      <c r="A9" s="59"/>
      <c r="B9" s="58" t="s">
        <v>499</v>
      </c>
      <c r="C9" s="62">
        <f>SUMIF('AJ põhitabel'!$C:$C,"=110 pr",'AJ põhitabel'!O:O)</f>
        <v>0</v>
      </c>
      <c r="D9" s="62">
        <f>SUMIF('AJ põhitabel'!$C:$C,"=110 pr",'AJ põhitabel'!P:P)</f>
        <v>0</v>
      </c>
      <c r="E9" s="62">
        <f>SUMIF('AJ põhitabel'!$C:$C,"=110 pr",'AJ põhitabel'!Q:Q)</f>
        <v>0</v>
      </c>
      <c r="F9" s="62">
        <f>SUMIF('AJ põhitabel'!$C:$C,"=110 pr",'AJ põhitabel'!R:R)</f>
        <v>0</v>
      </c>
      <c r="G9" s="62">
        <f t="shared" si="0"/>
        <v>0</v>
      </c>
    </row>
    <row r="10" spans="1:7" x14ac:dyDescent="0.25">
      <c r="A10" s="59"/>
      <c r="B10" s="58" t="s">
        <v>501</v>
      </c>
      <c r="C10" s="62">
        <f>SUMIF('AJ põhitabel'!$C:$C,"=110 rk",'AJ põhitabel'!O:O)</f>
        <v>0</v>
      </c>
      <c r="D10" s="62">
        <f>SUMIF('AJ põhitabel'!$C:$C,"=110 rk",'AJ põhitabel'!P:P)</f>
        <v>0</v>
      </c>
      <c r="E10" s="62">
        <f>SUMIF('AJ põhitabel'!$C:$C,"=110 rk",'AJ põhitabel'!Q:Q)</f>
        <v>0</v>
      </c>
      <c r="F10" s="62">
        <f>SUMIF('AJ põhitabel'!$C:$C,"=110 rk",'AJ põhitabel'!R:R)</f>
        <v>0</v>
      </c>
      <c r="G10" s="62">
        <f t="shared" si="0"/>
        <v>0</v>
      </c>
    </row>
    <row r="11" spans="1:7" x14ac:dyDescent="0.25">
      <c r="A11" s="59"/>
      <c r="B11" s="58" t="s">
        <v>476</v>
      </c>
      <c r="C11" s="62">
        <f>SUMIF('AJ põhitabel'!$C:$C,"=rk",'AJ põhitabel'!O:O)</f>
        <v>0</v>
      </c>
      <c r="D11" s="62">
        <f>SUMIF('AJ põhitabel'!$C:$C,"=rk",'AJ põhitabel'!P:P)</f>
        <v>0</v>
      </c>
      <c r="E11" s="62">
        <f>SUMIF('AJ põhitabel'!$C:$C,"=rk",'AJ põhitabel'!Q:Q)</f>
        <v>0</v>
      </c>
      <c r="F11" s="62">
        <f>SUMIF('AJ põhitabel'!$C:$C,"=rk",'AJ põhitabel'!R:R)</f>
        <v>0</v>
      </c>
      <c r="G11" s="62">
        <f t="shared" si="0"/>
        <v>0</v>
      </c>
    </row>
    <row r="12" spans="1:7" x14ac:dyDescent="0.25">
      <c r="A12" s="59"/>
      <c r="B12" s="61" t="s">
        <v>477</v>
      </c>
      <c r="C12" s="62">
        <f>SUMIF('AJ põhitabel'!$B:$B,"=kesk",'AJ põhitabel'!O:O)</f>
        <v>0</v>
      </c>
      <c r="D12" s="62">
        <f>SUMIF('AJ põhitabel'!$B:$B,"=kesk",'AJ põhitabel'!P:P)</f>
        <v>0</v>
      </c>
      <c r="E12" s="62">
        <f>SUMIF('AJ põhitabel'!$B:$B,"=kesk",'AJ põhitabel'!Q:Q)</f>
        <v>0</v>
      </c>
      <c r="F12" s="62">
        <f>SUMIF('AJ põhitabel'!$B:$B,"=kesk",'AJ põhitabel'!R:R)</f>
        <v>0</v>
      </c>
      <c r="G12" s="62">
        <f t="shared" si="0"/>
        <v>0</v>
      </c>
    </row>
    <row r="13" spans="1:7" x14ac:dyDescent="0.25">
      <c r="A13" s="59"/>
      <c r="B13" s="58" t="s">
        <v>478</v>
      </c>
      <c r="C13" s="62">
        <f>SUMIF('AJ põhitabel'!$C:$C,"=AT",'AJ põhitabel'!O:O)</f>
        <v>0</v>
      </c>
      <c r="D13" s="62">
        <f>SUMIF('AJ põhitabel'!$C:$C,"=AT",'AJ põhitabel'!P:P)</f>
        <v>0</v>
      </c>
      <c r="E13" s="62">
        <f>SUMIF('AJ põhitabel'!$C:$C,"=AT",'AJ põhitabel'!Q:Q)</f>
        <v>0</v>
      </c>
      <c r="F13" s="62">
        <f>SUMIF('AJ põhitabel'!$C:$C,"=AT",'AJ põhitabel'!R:R)</f>
        <v>0</v>
      </c>
      <c r="G13" s="62">
        <f t="shared" si="0"/>
        <v>0</v>
      </c>
    </row>
    <row r="14" spans="1:7" x14ac:dyDescent="0.25">
      <c r="A14" s="59"/>
      <c r="B14" s="58" t="s">
        <v>479</v>
      </c>
      <c r="C14" s="62">
        <f>SUMIF('AJ põhitabel'!$C:$C,"=AT rk",'AJ põhitabel'!O:O)</f>
        <v>0</v>
      </c>
      <c r="D14" s="62">
        <f>SUMIF('AJ põhitabel'!$C:$C,"=AT rk",'AJ põhitabel'!P:P)</f>
        <v>0</v>
      </c>
      <c r="E14" s="62">
        <f>SUMIF('AJ põhitabel'!$C:$C,"=AT rk",'AJ põhitabel'!Q:Q)</f>
        <v>0</v>
      </c>
      <c r="F14" s="62">
        <f>SUMIF('AJ põhitabel'!$C:$C,"=AT rk",'AJ põhitabel'!R:R)</f>
        <v>0</v>
      </c>
      <c r="G14" s="62">
        <f t="shared" si="0"/>
        <v>0</v>
      </c>
    </row>
    <row r="15" spans="1:7" x14ac:dyDescent="0.25">
      <c r="A15" s="59"/>
      <c r="B15" s="58" t="s">
        <v>480</v>
      </c>
      <c r="C15" s="62">
        <f>SUMIF('AJ põhitabel'!$C:$C,"=TR",'AJ põhitabel'!O:O)</f>
        <v>0</v>
      </c>
      <c r="D15" s="62">
        <f>SUMIF('AJ põhitabel'!$C:$C,"=TR",'AJ põhitabel'!P:P)</f>
        <v>0</v>
      </c>
      <c r="E15" s="62">
        <f>SUMIF('AJ põhitabel'!$C:$C,"=TR",'AJ põhitabel'!Q:Q)</f>
        <v>0</v>
      </c>
      <c r="F15" s="62">
        <f>SUMIF('AJ põhitabel'!$C:$C,"=TR",'AJ põhitabel'!R:R)</f>
        <v>0</v>
      </c>
      <c r="G15" s="62">
        <f t="shared" si="0"/>
        <v>0</v>
      </c>
    </row>
    <row r="16" spans="1:7" x14ac:dyDescent="0.25">
      <c r="A16" s="59"/>
      <c r="B16" s="58" t="s">
        <v>481</v>
      </c>
      <c r="C16" s="62">
        <f>SUMIF('AJ põhitabel'!$C:$C,"=tr rk",'AJ põhitabel'!O:O)</f>
        <v>0</v>
      </c>
      <c r="D16" s="62">
        <f>SUMIF('AJ põhitabel'!$C:$C,"=tr rk",'AJ põhitabel'!P:P)</f>
        <v>0</v>
      </c>
      <c r="E16" s="62">
        <f>SUMIF('AJ põhitabel'!$C:$C,"=tr rk",'AJ põhitabel'!Q:Q)</f>
        <v>0</v>
      </c>
      <c r="F16" s="62">
        <f>SUMIF('AJ põhitabel'!$C:$C,"=tr rk",'AJ põhitabel'!R:R)</f>
        <v>0</v>
      </c>
      <c r="G16" s="62">
        <f t="shared" si="0"/>
        <v>0</v>
      </c>
    </row>
    <row r="17" spans="1:7" x14ac:dyDescent="0.25">
      <c r="A17" s="59"/>
      <c r="B17" s="58" t="s">
        <v>482</v>
      </c>
      <c r="C17" s="62">
        <f>SUMIF('AJ põhitabel'!$C:$C,"=õli",'AJ põhitabel'!O:O)</f>
        <v>0</v>
      </c>
      <c r="D17" s="62">
        <f>SUMIF('AJ põhitabel'!$C:$C,"=õli",'AJ põhitabel'!P:P)</f>
        <v>0</v>
      </c>
      <c r="E17" s="62">
        <f>SUMIF('AJ põhitabel'!$C:$C,"=õli",'AJ põhitabel'!Q:Q)</f>
        <v>0</v>
      </c>
      <c r="F17" s="62">
        <f>SUMIF('AJ põhitabel'!$C:$C,"=õli",'AJ põhitabel'!R:R)</f>
        <v>0</v>
      </c>
      <c r="G17" s="62">
        <f t="shared" si="0"/>
        <v>0</v>
      </c>
    </row>
    <row r="18" spans="1:7" x14ac:dyDescent="0.25">
      <c r="A18" s="59"/>
      <c r="B18" s="58" t="s">
        <v>497</v>
      </c>
      <c r="C18" s="62">
        <f>SUMIF('AJ põhitabel'!$C:$C,"=konde",'AJ põhitabel'!O:O)</f>
        <v>0</v>
      </c>
      <c r="D18" s="62">
        <f>SUMIF('AJ põhitabel'!$C:$C,"=konde",'AJ põhitabel'!P:P)</f>
        <v>0</v>
      </c>
      <c r="E18" s="62">
        <f>SUMIF('AJ põhitabel'!$C:$C,"=konde",'AJ põhitabel'!Q:Q)</f>
        <v>0</v>
      </c>
      <c r="F18" s="62">
        <f>SUMIF('AJ põhitabel'!$C:$C,"=konde",'AJ põhitabel'!R:R)</f>
        <v>0</v>
      </c>
      <c r="G18" s="62">
        <f t="shared" si="0"/>
        <v>0</v>
      </c>
    </row>
    <row r="19" spans="1:7" x14ac:dyDescent="0.25">
      <c r="A19" s="59"/>
      <c r="B19" s="58" t="s">
        <v>496</v>
      </c>
      <c r="C19" s="62">
        <f>SUMIF('AJ põhitabel'!$C:$C,"=šunt",'AJ põhitabel'!O:O)</f>
        <v>0</v>
      </c>
      <c r="D19" s="62">
        <f>SUMIF('AJ põhitabel'!$C:$C,"=šunt",'AJ põhitabel'!P:P)</f>
        <v>0</v>
      </c>
      <c r="E19" s="62">
        <f>SUMIF('AJ põhitabel'!$C:$C,"=šunt",'AJ põhitabel'!Q:Q)</f>
        <v>0</v>
      </c>
      <c r="F19" s="62">
        <f>SUMIF('AJ põhitabel'!$C:$C,"=šunt",'AJ põhitabel'!R:R)</f>
        <v>0</v>
      </c>
      <c r="G19" s="62">
        <f t="shared" si="0"/>
        <v>0</v>
      </c>
    </row>
    <row r="20" spans="1:7" x14ac:dyDescent="0.25">
      <c r="A20" s="59"/>
      <c r="B20" s="58" t="s">
        <v>503</v>
      </c>
      <c r="C20" s="62">
        <f>SUMIF('AJ põhitabel'!$C:$C,"=RTU",'AJ põhitabel'!O:O)</f>
        <v>0</v>
      </c>
      <c r="D20" s="62">
        <f>SUMIF('AJ põhitabel'!$C:$C,"=RTU",'AJ põhitabel'!P:P)</f>
        <v>0</v>
      </c>
      <c r="E20" s="62">
        <f>SUMIF('AJ põhitabel'!$C:$C,"=RTU",'AJ põhitabel'!Q:Q)</f>
        <v>0</v>
      </c>
      <c r="F20" s="62">
        <f>SUMIF('AJ põhitabel'!$C:$C,"=RTU",'AJ põhitabel'!R:R)</f>
        <v>0</v>
      </c>
      <c r="G20" s="62">
        <f t="shared" si="0"/>
        <v>0</v>
      </c>
    </row>
    <row r="21" spans="1:7" x14ac:dyDescent="0.25">
      <c r="A21" s="59"/>
      <c r="B21" s="58" t="s">
        <v>483</v>
      </c>
      <c r="C21" s="62">
        <f>SUMIF('AJ põhitabel'!$C:$C,"=OT",'AJ põhitabel'!O:O)</f>
        <v>0</v>
      </c>
      <c r="D21" s="62">
        <f>SUMIF('AJ põhitabel'!$C:$C,"=OT",'AJ põhitabel'!P:P)</f>
        <v>0</v>
      </c>
      <c r="E21" s="62">
        <f>SUMIF('AJ põhitabel'!$C:$C,"=OT",'AJ põhitabel'!Q:Q)</f>
        <v>0</v>
      </c>
      <c r="F21" s="62">
        <f>SUMIF('AJ põhitabel'!$C:$C,"=OT",'AJ põhitabel'!R:R)</f>
        <v>0</v>
      </c>
      <c r="G21" s="62">
        <f t="shared" si="0"/>
        <v>0</v>
      </c>
    </row>
    <row r="22" spans="1:7" x14ac:dyDescent="0.25">
      <c r="A22" s="59"/>
      <c r="B22" s="58" t="s">
        <v>484</v>
      </c>
      <c r="C22" s="62">
        <f>SUMIF('AJ põhitabel'!$C:$C,"=liin",'AJ põhitabel'!O:O)</f>
        <v>0</v>
      </c>
      <c r="D22" s="62">
        <f>SUMIF('AJ põhitabel'!$C:$C,"=liin",'AJ põhitabel'!P:P)</f>
        <v>0</v>
      </c>
      <c r="E22" s="62">
        <f>SUMIF('AJ põhitabel'!$C:$C,"=liin",'AJ põhitabel'!Q:Q)</f>
        <v>0</v>
      </c>
      <c r="F22" s="62">
        <f>SUMIF('AJ põhitabel'!$C:$C,"=liin",'AJ põhitabel'!R:R)</f>
        <v>0</v>
      </c>
      <c r="G22" s="62">
        <f t="shared" si="0"/>
        <v>0</v>
      </c>
    </row>
    <row r="23" spans="1:7" x14ac:dyDescent="0.25">
      <c r="A23" s="59"/>
      <c r="B23" s="58" t="s">
        <v>495</v>
      </c>
      <c r="C23" s="62">
        <f>SUMIF('AJ põhitabel'!$C:$C,"=dem",'AJ põhitabel'!O:O)</f>
        <v>0</v>
      </c>
      <c r="D23" s="62">
        <f>SUMIF('AJ põhitabel'!$C:$C,"=dem",'AJ põhitabel'!P:P)</f>
        <v>0</v>
      </c>
      <c r="E23" s="62">
        <f>SUMIF('AJ põhitabel'!$C:$C,"=dem",'AJ põhitabel'!Q:Q)</f>
        <v>0</v>
      </c>
      <c r="F23" s="62">
        <f>SUMIF('AJ põhitabel'!$C:$C,"=dem",'AJ põhitabel'!R:R)</f>
        <v>0</v>
      </c>
      <c r="G23" s="62">
        <f t="shared" si="0"/>
        <v>0</v>
      </c>
    </row>
    <row r="24" spans="1:7" x14ac:dyDescent="0.25">
      <c r="A24" s="59"/>
      <c r="B24" s="58" t="s">
        <v>485</v>
      </c>
      <c r="C24" s="62">
        <f>SUMIF('AJ põhitabel'!$C:$C,"=mõõtm",'AJ põhitabel'!O:O)</f>
        <v>0</v>
      </c>
      <c r="D24" s="62">
        <f>SUMIF('AJ põhitabel'!$C:$C,"=mõõtm",'AJ põhitabel'!P:P)</f>
        <v>0</v>
      </c>
      <c r="E24" s="62">
        <f>SUMIF('AJ põhitabel'!$C:$C,"=mõõtm",'AJ põhitabel'!Q:Q)</f>
        <v>0</v>
      </c>
      <c r="F24" s="62">
        <f>SUMIF('AJ põhitabel'!$C:$C,"=mõõtm",'AJ põhitabel'!R:R)</f>
        <v>0</v>
      </c>
      <c r="G24" s="62">
        <f t="shared" si="0"/>
        <v>0</v>
      </c>
    </row>
    <row r="25" spans="1:7" x14ac:dyDescent="0.25">
      <c r="A25" s="59"/>
      <c r="B25" s="58" t="s">
        <v>486</v>
      </c>
      <c r="C25" s="62">
        <f>SUMIF('AJ põhitabel'!$C:$C,"=hoone",'AJ põhitabel'!O:O)</f>
        <v>0</v>
      </c>
      <c r="D25" s="62">
        <f>SUMIF('AJ põhitabel'!$C:$C,"=hoone",'AJ põhitabel'!P:P)</f>
        <v>0</v>
      </c>
      <c r="E25" s="62">
        <f>SUMIF('AJ põhitabel'!$C:$C,"=hoone",'AJ põhitabel'!Q:Q)</f>
        <v>0</v>
      </c>
      <c r="F25" s="62">
        <f>SUMIF('AJ põhitabel'!$C:$C,"=hoone",'AJ põhitabel'!R:R)</f>
        <v>0</v>
      </c>
      <c r="G25" s="62">
        <f t="shared" si="0"/>
        <v>0</v>
      </c>
    </row>
    <row r="26" spans="1:7" x14ac:dyDescent="0.25">
      <c r="A26" s="59"/>
      <c r="B26" s="72" t="s">
        <v>533</v>
      </c>
      <c r="C26" s="62">
        <f>SUMIF('AJ põhitabel'!$C:$C,"=tr hoone",'AJ põhitabel'!O:O)</f>
        <v>0</v>
      </c>
      <c r="D26" s="62">
        <f>SUMIF('AJ põhitabel'!$C:$C,"=tr hoone",'AJ põhitabel'!P:P)</f>
        <v>0</v>
      </c>
      <c r="E26" s="62">
        <f>SUMIF('AJ põhitabel'!$C:$C,"=tr hoone",'AJ põhitabel'!Q:Q)</f>
        <v>0</v>
      </c>
      <c r="F26" s="62">
        <f>SUMIF('AJ põhitabel'!$C:$C,"=tr hoone",'AJ põhitabel'!R:R)</f>
        <v>0</v>
      </c>
      <c r="G26" s="62">
        <f t="shared" ref="G26" si="1">SUM(C26:F26)</f>
        <v>0</v>
      </c>
    </row>
    <row r="27" spans="1:7" x14ac:dyDescent="0.25">
      <c r="A27" s="59"/>
      <c r="B27" s="58" t="s">
        <v>264</v>
      </c>
      <c r="C27" s="62">
        <f>SUMIF('AJ põhitabel'!$C:$C,"=Kval",'AJ põhitabel'!O:O)</f>
        <v>0</v>
      </c>
      <c r="D27" s="62">
        <f>SUMIF('AJ põhitabel'!$C:$C,"=Kval",'AJ põhitabel'!P:P)</f>
        <v>0</v>
      </c>
      <c r="E27" s="62">
        <f>SUMIF('AJ põhitabel'!$C:$C,"=Kval",'AJ põhitabel'!Q:Q)</f>
        <v>0</v>
      </c>
      <c r="F27" s="62">
        <f>SUMIF('AJ põhitabel'!$C:$C,"=Kval",'AJ põhitabel'!R:R)</f>
        <v>0</v>
      </c>
      <c r="G27" s="62">
        <f t="shared" si="0"/>
        <v>0</v>
      </c>
    </row>
    <row r="28" spans="1:7" x14ac:dyDescent="0.25">
      <c r="A28" s="59"/>
      <c r="B28" s="58" t="s">
        <v>265</v>
      </c>
      <c r="C28" s="62">
        <f>SUMIF('AJ põhitabel'!$C:$C,"=Häire",'AJ põhitabel'!O:O)</f>
        <v>0</v>
      </c>
      <c r="D28" s="62">
        <f>SUMIF('AJ põhitabel'!$C:$C,"=Häire",'AJ põhitabel'!P:P)</f>
        <v>0</v>
      </c>
      <c r="E28" s="62">
        <f>SUMIF('AJ põhitabel'!$C:$C,"=Häire",'AJ põhitabel'!Q:Q)</f>
        <v>0</v>
      </c>
      <c r="F28" s="62">
        <f>SUMIF('AJ põhitabel'!$C:$C,"=Häire",'AJ põhitabel'!R:R)</f>
        <v>0</v>
      </c>
      <c r="G28" s="62">
        <f t="shared" si="0"/>
        <v>0</v>
      </c>
    </row>
    <row r="29" spans="1:7" x14ac:dyDescent="0.25">
      <c r="A29" s="59"/>
      <c r="B29" s="58" t="s">
        <v>487</v>
      </c>
      <c r="C29" s="62">
        <f>SUMIF('AJ põhitabel'!$C:$C,"=muu",'AJ põhitabel'!O:O)</f>
        <v>0</v>
      </c>
      <c r="D29" s="62">
        <f>SUMIF('AJ põhitabel'!$C:$C,"=muu",'AJ põhitabel'!P:P)</f>
        <v>0</v>
      </c>
      <c r="E29" s="62">
        <f>SUMIF('AJ põhitabel'!$C:$C,"=muu",'AJ põhitabel'!Q:Q)</f>
        <v>0</v>
      </c>
      <c r="F29" s="62">
        <f>SUMIF('AJ põhitabel'!$C:$C,"=muu",'AJ põhitabel'!R:R)</f>
        <v>0</v>
      </c>
      <c r="G29" s="62">
        <f t="shared" si="0"/>
        <v>0</v>
      </c>
    </row>
  </sheetData>
  <sheetProtection algorithmName="SHA-512" hashValue="b55csTcoBehoHqioOid1xftPwOlRIZf1/DLcwocsTia+okqgfh25GP7cKhzhFAq440sTaCR3zgDfu06UonrwBA==" saltValue="4zoYBi/4emj6s8EvZOIUF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Koondtabel</vt:lpstr>
      <vt:lpstr>AJ põhitabel</vt:lpstr>
      <vt:lpstr>Tabelite täitmise juhend</vt:lpstr>
      <vt:lpstr>Hinnatabel koond</vt:lpstr>
      <vt:lpstr>'Tabelite täitmise juhend'!OLE_LINK1</vt:lpstr>
      <vt:lpstr>'AJ põhitabel'!Print_Area</vt:lpstr>
      <vt:lpstr>Koondtabel!Print_Area</vt:lpstr>
      <vt:lpstr>'Tabelite täitmise juhend'!Print_Area</vt:lpstr>
      <vt:lpstr>'AJ põhitabel'!Print_Titles</vt:lpstr>
    </vt:vector>
  </TitlesOfParts>
  <Company>Eesti Energia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hinnatabelid</dc:title>
  <dc:creator>Vladimir Antson</dc:creator>
  <cp:lastModifiedBy>Nele Tatar</cp:lastModifiedBy>
  <cp:lastPrinted>2017-03-21T14:05:30Z</cp:lastPrinted>
  <dcterms:created xsi:type="dcterms:W3CDTF">2003-01-20T08:46:20Z</dcterms:created>
  <dcterms:modified xsi:type="dcterms:W3CDTF">2018-11-07T12:15:42Z</dcterms:modified>
</cp:coreProperties>
</file>